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ss\Downloads\"/>
    </mc:Choice>
  </mc:AlternateContent>
  <xr:revisionPtr revIDLastSave="0" documentId="13_ncr:1_{B1D6279F-C069-43C7-98BB-7C4D33C096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ORÇ" sheetId="1" r:id="rId1"/>
  </sheets>
  <externalReferences>
    <externalReference r:id="rId2"/>
  </externalReferences>
  <definedNames>
    <definedName name="_xlnm._FilterDatabase" localSheetId="0" hidden="1">'PLAN ORÇ'!$A$7:$P$229</definedName>
    <definedName name="_xlnm.Print_Area" localSheetId="0">'PLAN ORÇ'!$A$1:$W$229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9" i="1" l="1"/>
  <c r="J208" i="1"/>
  <c r="J200" i="1"/>
  <c r="J195" i="1"/>
  <c r="J175" i="1"/>
  <c r="J167" i="1"/>
  <c r="J163" i="1"/>
  <c r="J142" i="1"/>
  <c r="J134" i="1"/>
  <c r="J129" i="1"/>
  <c r="J108" i="1"/>
  <c r="J99" i="1"/>
  <c r="J95" i="1"/>
  <c r="J73" i="1"/>
  <c r="J64" i="1"/>
  <c r="J60" i="1"/>
  <c r="J37" i="1"/>
  <c r="J28" i="1"/>
  <c r="J24" i="1"/>
  <c r="I228" i="1"/>
  <c r="J228" i="1" s="1"/>
  <c r="I227" i="1"/>
  <c r="J227" i="1" s="1"/>
  <c r="I226" i="1"/>
  <c r="J226" i="1" s="1"/>
  <c r="I225" i="1"/>
  <c r="J225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1" i="1"/>
  <c r="J211" i="1" s="1"/>
  <c r="I210" i="1"/>
  <c r="J210" i="1" s="1"/>
  <c r="I209" i="1"/>
  <c r="J209" i="1" s="1"/>
  <c r="I208" i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I198" i="1"/>
  <c r="J198" i="1" s="1"/>
  <c r="I197" i="1"/>
  <c r="J197" i="1" s="1"/>
  <c r="I196" i="1"/>
  <c r="J196" i="1" s="1"/>
  <c r="I195" i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I166" i="1"/>
  <c r="J166" i="1" s="1"/>
  <c r="I165" i="1"/>
  <c r="J165" i="1" s="1"/>
  <c r="I164" i="1"/>
  <c r="J164" i="1" s="1"/>
  <c r="I163" i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I133" i="1"/>
  <c r="J133" i="1" s="1"/>
  <c r="I131" i="1"/>
  <c r="J131" i="1" s="1"/>
  <c r="I130" i="1"/>
  <c r="J130" i="1" s="1"/>
  <c r="I129" i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I98" i="1"/>
  <c r="J98" i="1" s="1"/>
  <c r="I97" i="1"/>
  <c r="J97" i="1" s="1"/>
  <c r="I96" i="1"/>
  <c r="J96" i="1" s="1"/>
  <c r="I95" i="1"/>
  <c r="I94" i="1"/>
  <c r="J94" i="1" s="1"/>
  <c r="I93" i="1"/>
  <c r="J93" i="1" s="1"/>
  <c r="I92" i="1"/>
  <c r="J92" i="1" s="1"/>
  <c r="I91" i="1"/>
  <c r="J91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4" i="1"/>
  <c r="J74" i="1" s="1"/>
  <c r="I73" i="1"/>
  <c r="I72" i="1"/>
  <c r="J72" i="1" s="1"/>
  <c r="I71" i="1"/>
  <c r="J71" i="1" s="1"/>
  <c r="I70" i="1"/>
  <c r="J70" i="1" s="1"/>
  <c r="I69" i="1"/>
  <c r="J69" i="1" s="1"/>
  <c r="I67" i="1"/>
  <c r="J67" i="1" s="1"/>
  <c r="I66" i="1"/>
  <c r="J66" i="1" s="1"/>
  <c r="I65" i="1"/>
  <c r="J65" i="1" s="1"/>
  <c r="I64" i="1"/>
  <c r="I63" i="1"/>
  <c r="J63" i="1" s="1"/>
  <c r="I62" i="1"/>
  <c r="J62" i="1" s="1"/>
  <c r="I61" i="1"/>
  <c r="J61" i="1" s="1"/>
  <c r="I60" i="1"/>
  <c r="I59" i="1"/>
  <c r="J59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2" i="1"/>
  <c r="J42" i="1" s="1"/>
  <c r="I41" i="1"/>
  <c r="J41" i="1" s="1"/>
  <c r="I40" i="1"/>
  <c r="J40" i="1" s="1"/>
  <c r="I38" i="1"/>
  <c r="J38" i="1" s="1"/>
  <c r="I37" i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8" i="1"/>
  <c r="I27" i="1"/>
  <c r="J27" i="1" s="1"/>
  <c r="I26" i="1"/>
  <c r="J26" i="1" s="1"/>
  <c r="I25" i="1"/>
  <c r="J25" i="1" s="1"/>
  <c r="I24" i="1"/>
  <c r="I23" i="1"/>
  <c r="J23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2" i="1"/>
  <c r="J12" i="1" s="1"/>
  <c r="I11" i="1"/>
  <c r="J11" i="1" s="1"/>
  <c r="J10" i="1" s="1"/>
  <c r="I9" i="1"/>
  <c r="J9" i="1" s="1"/>
  <c r="J8" i="1" s="1"/>
  <c r="V228" i="1"/>
  <c r="W228" i="1" s="1"/>
  <c r="V227" i="1"/>
  <c r="W227" i="1" s="1"/>
  <c r="V226" i="1"/>
  <c r="W226" i="1" s="1"/>
  <c r="V225" i="1"/>
  <c r="W225" i="1" s="1"/>
  <c r="W223" i="1"/>
  <c r="V223" i="1"/>
  <c r="V222" i="1"/>
  <c r="W222" i="1" s="1"/>
  <c r="V221" i="1"/>
  <c r="W221" i="1" s="1"/>
  <c r="V220" i="1"/>
  <c r="W220" i="1" s="1"/>
  <c r="W219" i="1"/>
  <c r="V219" i="1"/>
  <c r="V218" i="1"/>
  <c r="W218" i="1" s="1"/>
  <c r="V217" i="1"/>
  <c r="W217" i="1" s="1"/>
  <c r="V216" i="1"/>
  <c r="W216" i="1" s="1"/>
  <c r="V215" i="1"/>
  <c r="W215" i="1" s="1"/>
  <c r="V214" i="1"/>
  <c r="W214" i="1" s="1"/>
  <c r="V213" i="1"/>
  <c r="W213" i="1" s="1"/>
  <c r="V211" i="1"/>
  <c r="W211" i="1" s="1"/>
  <c r="V210" i="1"/>
  <c r="W210" i="1" s="1"/>
  <c r="V209" i="1"/>
  <c r="W209" i="1" s="1"/>
  <c r="V208" i="1"/>
  <c r="W208" i="1" s="1"/>
  <c r="V207" i="1"/>
  <c r="W207" i="1" s="1"/>
  <c r="V206" i="1"/>
  <c r="W206" i="1" s="1"/>
  <c r="V205" i="1"/>
  <c r="W205" i="1" s="1"/>
  <c r="V204" i="1"/>
  <c r="W204" i="1" s="1"/>
  <c r="V203" i="1"/>
  <c r="W203" i="1" s="1"/>
  <c r="V202" i="1"/>
  <c r="W202" i="1" s="1"/>
  <c r="V201" i="1"/>
  <c r="W201" i="1" s="1"/>
  <c r="V200" i="1"/>
  <c r="W200" i="1" s="1"/>
  <c r="V198" i="1"/>
  <c r="W198" i="1" s="1"/>
  <c r="V197" i="1"/>
  <c r="W197" i="1" s="1"/>
  <c r="V196" i="1"/>
  <c r="W196" i="1" s="1"/>
  <c r="V195" i="1"/>
  <c r="W195" i="1" s="1"/>
  <c r="V194" i="1"/>
  <c r="W194" i="1" s="1"/>
  <c r="V193" i="1"/>
  <c r="W193" i="1" s="1"/>
  <c r="V192" i="1"/>
  <c r="W192" i="1" s="1"/>
  <c r="V191" i="1"/>
  <c r="W191" i="1" s="1"/>
  <c r="V190" i="1"/>
  <c r="W190" i="1" s="1"/>
  <c r="V189" i="1"/>
  <c r="W189" i="1" s="1"/>
  <c r="V188" i="1"/>
  <c r="W188" i="1" s="1"/>
  <c r="V187" i="1"/>
  <c r="W187" i="1" s="1"/>
  <c r="V186" i="1"/>
  <c r="W186" i="1" s="1"/>
  <c r="W185" i="1"/>
  <c r="V185" i="1"/>
  <c r="V184" i="1"/>
  <c r="W184" i="1" s="1"/>
  <c r="V183" i="1"/>
  <c r="W183" i="1" s="1"/>
  <c r="V182" i="1"/>
  <c r="W182" i="1" s="1"/>
  <c r="V181" i="1"/>
  <c r="W181" i="1" s="1"/>
  <c r="V180" i="1"/>
  <c r="W180" i="1" s="1"/>
  <c r="V179" i="1"/>
  <c r="W179" i="1" s="1"/>
  <c r="V178" i="1"/>
  <c r="W178" i="1" s="1"/>
  <c r="V177" i="1"/>
  <c r="W177" i="1" s="1"/>
  <c r="V176" i="1"/>
  <c r="W176" i="1" s="1"/>
  <c r="V175" i="1"/>
  <c r="W175" i="1" s="1"/>
  <c r="V174" i="1"/>
  <c r="W174" i="1" s="1"/>
  <c r="V173" i="1"/>
  <c r="W173" i="1" s="1"/>
  <c r="V172" i="1"/>
  <c r="W172" i="1" s="1"/>
  <c r="V171" i="1"/>
  <c r="W171" i="1" s="1"/>
  <c r="V170" i="1"/>
  <c r="W170" i="1" s="1"/>
  <c r="V169" i="1"/>
  <c r="W169" i="1" s="1"/>
  <c r="V168" i="1"/>
  <c r="W168" i="1" s="1"/>
  <c r="V167" i="1"/>
  <c r="W167" i="1" s="1"/>
  <c r="V166" i="1"/>
  <c r="W166" i="1" s="1"/>
  <c r="V165" i="1"/>
  <c r="W165" i="1" s="1"/>
  <c r="V164" i="1"/>
  <c r="W164" i="1" s="1"/>
  <c r="V163" i="1"/>
  <c r="W163" i="1" s="1"/>
  <c r="V162" i="1"/>
  <c r="W162" i="1" s="1"/>
  <c r="V161" i="1"/>
  <c r="W161" i="1" s="1"/>
  <c r="V160" i="1"/>
  <c r="W160" i="1" s="1"/>
  <c r="V159" i="1"/>
  <c r="W159" i="1" s="1"/>
  <c r="V158" i="1"/>
  <c r="W158" i="1" s="1"/>
  <c r="V157" i="1"/>
  <c r="W157" i="1" s="1"/>
  <c r="V156" i="1"/>
  <c r="W156" i="1" s="1"/>
  <c r="V155" i="1"/>
  <c r="W155" i="1" s="1"/>
  <c r="V153" i="1"/>
  <c r="W153" i="1" s="1"/>
  <c r="V152" i="1"/>
  <c r="W152" i="1" s="1"/>
  <c r="V151" i="1"/>
  <c r="W151" i="1" s="1"/>
  <c r="V150" i="1"/>
  <c r="W150" i="1" s="1"/>
  <c r="V149" i="1"/>
  <c r="W149" i="1" s="1"/>
  <c r="V148" i="1"/>
  <c r="W148" i="1" s="1"/>
  <c r="V147" i="1"/>
  <c r="W147" i="1" s="1"/>
  <c r="V146" i="1"/>
  <c r="W146" i="1" s="1"/>
  <c r="V145" i="1"/>
  <c r="W145" i="1" s="1"/>
  <c r="V144" i="1"/>
  <c r="W144" i="1" s="1"/>
  <c r="V143" i="1"/>
  <c r="W143" i="1" s="1"/>
  <c r="V142" i="1"/>
  <c r="W142" i="1" s="1"/>
  <c r="V141" i="1"/>
  <c r="W141" i="1" s="1"/>
  <c r="V140" i="1"/>
  <c r="W140" i="1" s="1"/>
  <c r="V139" i="1"/>
  <c r="W139" i="1" s="1"/>
  <c r="V138" i="1"/>
  <c r="W138" i="1" s="1"/>
  <c r="V137" i="1"/>
  <c r="W137" i="1" s="1"/>
  <c r="V136" i="1"/>
  <c r="W136" i="1" s="1"/>
  <c r="V135" i="1"/>
  <c r="W135" i="1" s="1"/>
  <c r="V134" i="1"/>
  <c r="W134" i="1" s="1"/>
  <c r="V133" i="1"/>
  <c r="W133" i="1" s="1"/>
  <c r="V131" i="1"/>
  <c r="W131" i="1" s="1"/>
  <c r="V130" i="1"/>
  <c r="W130" i="1" s="1"/>
  <c r="V129" i="1"/>
  <c r="W129" i="1" s="1"/>
  <c r="V128" i="1"/>
  <c r="W128" i="1" s="1"/>
  <c r="V127" i="1"/>
  <c r="W127" i="1" s="1"/>
  <c r="V126" i="1"/>
  <c r="W126" i="1" s="1"/>
  <c r="V125" i="1"/>
  <c r="W125" i="1" s="1"/>
  <c r="V124" i="1"/>
  <c r="W124" i="1" s="1"/>
  <c r="V123" i="1"/>
  <c r="W123" i="1" s="1"/>
  <c r="V122" i="1"/>
  <c r="W122" i="1" s="1"/>
  <c r="V121" i="1"/>
  <c r="W121" i="1" s="1"/>
  <c r="V120" i="1"/>
  <c r="W120" i="1" s="1"/>
  <c r="V118" i="1"/>
  <c r="W118" i="1" s="1"/>
  <c r="V117" i="1"/>
  <c r="W117" i="1" s="1"/>
  <c r="V116" i="1"/>
  <c r="W116" i="1" s="1"/>
  <c r="V115" i="1"/>
  <c r="W115" i="1" s="1"/>
  <c r="V114" i="1"/>
  <c r="W114" i="1" s="1"/>
  <c r="V113" i="1"/>
  <c r="W113" i="1" s="1"/>
  <c r="V112" i="1"/>
  <c r="W112" i="1" s="1"/>
  <c r="V111" i="1"/>
  <c r="W111" i="1" s="1"/>
  <c r="V110" i="1"/>
  <c r="W110" i="1" s="1"/>
  <c r="V109" i="1"/>
  <c r="W109" i="1" s="1"/>
  <c r="V108" i="1"/>
  <c r="W108" i="1" s="1"/>
  <c r="V106" i="1"/>
  <c r="W106" i="1" s="1"/>
  <c r="V105" i="1"/>
  <c r="W105" i="1" s="1"/>
  <c r="V104" i="1"/>
  <c r="W104" i="1" s="1"/>
  <c r="V103" i="1"/>
  <c r="W103" i="1" s="1"/>
  <c r="V102" i="1"/>
  <c r="W102" i="1" s="1"/>
  <c r="V101" i="1"/>
  <c r="W101" i="1" s="1"/>
  <c r="V100" i="1"/>
  <c r="W100" i="1" s="1"/>
  <c r="V99" i="1"/>
  <c r="W99" i="1" s="1"/>
  <c r="V98" i="1"/>
  <c r="W98" i="1" s="1"/>
  <c r="V97" i="1"/>
  <c r="W97" i="1" s="1"/>
  <c r="V96" i="1"/>
  <c r="W96" i="1" s="1"/>
  <c r="V95" i="1"/>
  <c r="W95" i="1" s="1"/>
  <c r="V94" i="1"/>
  <c r="W94" i="1" s="1"/>
  <c r="V93" i="1"/>
  <c r="W93" i="1" s="1"/>
  <c r="V92" i="1"/>
  <c r="W92" i="1" s="1"/>
  <c r="V91" i="1"/>
  <c r="W91" i="1" s="1"/>
  <c r="V89" i="1"/>
  <c r="W89" i="1" s="1"/>
  <c r="V88" i="1"/>
  <c r="W88" i="1" s="1"/>
  <c r="V87" i="1"/>
  <c r="W87" i="1" s="1"/>
  <c r="V86" i="1"/>
  <c r="W86" i="1" s="1"/>
  <c r="V85" i="1"/>
  <c r="W85" i="1" s="1"/>
  <c r="V84" i="1"/>
  <c r="W84" i="1" s="1"/>
  <c r="V83" i="1"/>
  <c r="W83" i="1" s="1"/>
  <c r="V82" i="1"/>
  <c r="W82" i="1" s="1"/>
  <c r="V81" i="1"/>
  <c r="W81" i="1" s="1"/>
  <c r="V80" i="1"/>
  <c r="W80" i="1" s="1"/>
  <c r="V79" i="1"/>
  <c r="W79" i="1" s="1"/>
  <c r="V78" i="1"/>
  <c r="W78" i="1" s="1"/>
  <c r="V77" i="1"/>
  <c r="W77" i="1" s="1"/>
  <c r="V76" i="1"/>
  <c r="W76" i="1" s="1"/>
  <c r="V74" i="1"/>
  <c r="W74" i="1" s="1"/>
  <c r="V73" i="1"/>
  <c r="W73" i="1" s="1"/>
  <c r="V72" i="1"/>
  <c r="W72" i="1" s="1"/>
  <c r="V71" i="1"/>
  <c r="W71" i="1" s="1"/>
  <c r="V70" i="1"/>
  <c r="W70" i="1" s="1"/>
  <c r="V69" i="1"/>
  <c r="W69" i="1" s="1"/>
  <c r="V67" i="1"/>
  <c r="W67" i="1" s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V59" i="1"/>
  <c r="W59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2" i="1"/>
  <c r="W42" i="1" s="1"/>
  <c r="V41" i="1"/>
  <c r="W41" i="1" s="1"/>
  <c r="V40" i="1"/>
  <c r="W40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2" i="1"/>
  <c r="W12" i="1" s="1"/>
  <c r="V11" i="1"/>
  <c r="W11" i="1" s="1"/>
  <c r="V9" i="1"/>
  <c r="W9" i="1" s="1"/>
  <c r="W8" i="1" s="1"/>
  <c r="J22" i="1" l="1"/>
  <c r="J119" i="1"/>
  <c r="J13" i="1"/>
  <c r="W10" i="1"/>
  <c r="W212" i="1"/>
  <c r="J29" i="1"/>
  <c r="J43" i="1"/>
  <c r="W29" i="1"/>
  <c r="J107" i="1"/>
  <c r="W75" i="1"/>
  <c r="W119" i="1"/>
  <c r="W224" i="1"/>
  <c r="W13" i="1"/>
  <c r="W22" i="1"/>
  <c r="W58" i="1"/>
  <c r="W107" i="1"/>
  <c r="W132" i="1"/>
  <c r="W199" i="1"/>
  <c r="W39" i="1"/>
  <c r="W43" i="1"/>
  <c r="W68" i="1"/>
  <c r="W90" i="1"/>
  <c r="W154" i="1"/>
  <c r="U228" i="1"/>
  <c r="U227" i="1"/>
  <c r="U226" i="1"/>
  <c r="U225" i="1"/>
  <c r="U223" i="1"/>
  <c r="U222" i="1"/>
  <c r="U221" i="1"/>
  <c r="U220" i="1"/>
  <c r="U219" i="1"/>
  <c r="U218" i="1"/>
  <c r="U217" i="1"/>
  <c r="U216" i="1"/>
  <c r="U215" i="1"/>
  <c r="U214" i="1"/>
  <c r="U213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8" i="1"/>
  <c r="U117" i="1"/>
  <c r="U116" i="1"/>
  <c r="U115" i="1"/>
  <c r="U114" i="1"/>
  <c r="U113" i="1"/>
  <c r="U112" i="1"/>
  <c r="U111" i="1"/>
  <c r="U110" i="1"/>
  <c r="U109" i="1"/>
  <c r="U108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4" i="1"/>
  <c r="U73" i="1"/>
  <c r="U72" i="1"/>
  <c r="U71" i="1"/>
  <c r="U70" i="1"/>
  <c r="U69" i="1"/>
  <c r="U67" i="1"/>
  <c r="U66" i="1"/>
  <c r="U65" i="1"/>
  <c r="U64" i="1"/>
  <c r="U63" i="1"/>
  <c r="U62" i="1"/>
  <c r="U61" i="1"/>
  <c r="U60" i="1"/>
  <c r="U59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2" i="1"/>
  <c r="U41" i="1"/>
  <c r="U40" i="1"/>
  <c r="U38" i="1"/>
  <c r="U37" i="1"/>
  <c r="U36" i="1"/>
  <c r="U35" i="1"/>
  <c r="U34" i="1"/>
  <c r="U33" i="1"/>
  <c r="U32" i="1"/>
  <c r="U31" i="1"/>
  <c r="U30" i="1"/>
  <c r="U28" i="1"/>
  <c r="U27" i="1"/>
  <c r="U26" i="1"/>
  <c r="U25" i="1"/>
  <c r="U24" i="1"/>
  <c r="U23" i="1"/>
  <c r="U21" i="1"/>
  <c r="U20" i="1"/>
  <c r="U19" i="1"/>
  <c r="U18" i="1"/>
  <c r="U17" i="1"/>
  <c r="U16" i="1"/>
  <c r="U15" i="1"/>
  <c r="U14" i="1"/>
  <c r="U12" i="1"/>
  <c r="U11" i="1"/>
  <c r="U9" i="1"/>
  <c r="W229" i="1" l="1"/>
  <c r="H90" i="1" l="1"/>
  <c r="M9" i="1"/>
  <c r="M11" i="1"/>
  <c r="M12" i="1"/>
  <c r="M14" i="1"/>
  <c r="M15" i="1"/>
  <c r="M16" i="1"/>
  <c r="M17" i="1"/>
  <c r="M18" i="1"/>
  <c r="M19" i="1"/>
  <c r="M20" i="1"/>
  <c r="M21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40" i="1"/>
  <c r="M41" i="1"/>
  <c r="M42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9" i="1"/>
  <c r="M60" i="1"/>
  <c r="M61" i="1"/>
  <c r="M62" i="1"/>
  <c r="M63" i="1"/>
  <c r="M64" i="1"/>
  <c r="M65" i="1"/>
  <c r="M66" i="1"/>
  <c r="M67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8" i="1"/>
  <c r="M109" i="1"/>
  <c r="M110" i="1"/>
  <c r="M111" i="1"/>
  <c r="M112" i="1"/>
  <c r="M113" i="1"/>
  <c r="M114" i="1"/>
  <c r="M115" i="1"/>
  <c r="M116" i="1"/>
  <c r="M117" i="1"/>
  <c r="M118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3" i="1"/>
  <c r="M214" i="1"/>
  <c r="M215" i="1"/>
  <c r="M216" i="1"/>
  <c r="M217" i="1"/>
  <c r="M218" i="1"/>
  <c r="M219" i="1"/>
  <c r="M220" i="1"/>
  <c r="M221" i="1"/>
  <c r="M222" i="1"/>
  <c r="M223" i="1"/>
  <c r="M225" i="1"/>
  <c r="M226" i="1"/>
  <c r="M227" i="1"/>
  <c r="M228" i="1"/>
  <c r="H224" i="1"/>
  <c r="U224" i="1" s="1"/>
  <c r="H212" i="1"/>
  <c r="H199" i="1"/>
  <c r="H154" i="1"/>
  <c r="H132" i="1"/>
  <c r="H119" i="1"/>
  <c r="H107" i="1"/>
  <c r="H75" i="1"/>
  <c r="H68" i="1"/>
  <c r="H58" i="1"/>
  <c r="H43" i="1"/>
  <c r="H39" i="1"/>
  <c r="H29" i="1"/>
  <c r="H22" i="1"/>
  <c r="H13" i="1"/>
  <c r="H10" i="1"/>
  <c r="H8" i="1"/>
  <c r="M8" i="1" s="1"/>
  <c r="M154" i="1" l="1"/>
  <c r="U154" i="1"/>
  <c r="M13" i="1"/>
  <c r="U13" i="1"/>
  <c r="M43" i="1"/>
  <c r="U43" i="1"/>
  <c r="M107" i="1"/>
  <c r="U107" i="1"/>
  <c r="M199" i="1"/>
  <c r="U199" i="1"/>
  <c r="M10" i="1"/>
  <c r="U10" i="1"/>
  <c r="M75" i="1"/>
  <c r="U75" i="1"/>
  <c r="M22" i="1"/>
  <c r="U22" i="1"/>
  <c r="M58" i="1"/>
  <c r="U58" i="1"/>
  <c r="M119" i="1"/>
  <c r="U119" i="1"/>
  <c r="M212" i="1"/>
  <c r="U212" i="1"/>
  <c r="M39" i="1"/>
  <c r="U39" i="1"/>
  <c r="M29" i="1"/>
  <c r="U29" i="1"/>
  <c r="M68" i="1"/>
  <c r="U68" i="1"/>
  <c r="M132" i="1"/>
  <c r="U132" i="1"/>
  <c r="M90" i="1"/>
  <c r="U90" i="1"/>
  <c r="J39" i="1"/>
  <c r="J132" i="1"/>
  <c r="J212" i="1"/>
  <c r="J224" i="1"/>
  <c r="J90" i="1"/>
  <c r="J199" i="1"/>
  <c r="J154" i="1"/>
  <c r="J75" i="1"/>
  <c r="J68" i="1"/>
  <c r="J58" i="1"/>
  <c r="H229" i="1"/>
  <c r="M224" i="1"/>
  <c r="M229" i="1" l="1"/>
  <c r="U229" i="1"/>
  <c r="J230" i="1" s="1"/>
</calcChain>
</file>

<file path=xl/sharedStrings.xml><?xml version="1.0" encoding="utf-8"?>
<sst xmlns="http://schemas.openxmlformats.org/spreadsheetml/2006/main" count="857" uniqueCount="469">
  <si>
    <r>
      <rPr>
        <b/>
        <sz val="10"/>
        <rFont val="Calibri"/>
        <family val="1"/>
      </rPr>
      <t xml:space="preserve">MINISTÉRIO DA EDUCAÇÃO
</t>
    </r>
    <r>
      <rPr>
        <sz val="10"/>
        <rFont val="Calibri"/>
        <family val="1"/>
      </rPr>
      <t xml:space="preserve">INSTITUTO FEDERAL DO ESPÍRITO SANTO CAMPUS IBATIBA
</t>
    </r>
    <r>
      <rPr>
        <sz val="8"/>
        <rFont val="Calibri"/>
        <family val="1"/>
      </rPr>
      <t>AV. SETE DE NOVEMBRO, 40, CENTRO, 29395-000, IBATIBA — ES</t>
    </r>
  </si>
  <si>
    <r>
      <rPr>
        <b/>
        <sz val="12"/>
        <rFont val="Calibri"/>
        <family val="1"/>
      </rPr>
      <t>PLANILHA ORÇAMENTÁRIA</t>
    </r>
  </si>
  <si>
    <r>
      <rPr>
        <sz val="10"/>
        <rFont val="Calibri"/>
        <family val="1"/>
      </rPr>
      <t xml:space="preserve">OBRA: CONSTRUÇÃO DA BIBLIOTECA E AUDITÓRIO
</t>
    </r>
    <r>
      <rPr>
        <sz val="10"/>
        <rFont val="Calibri"/>
        <family val="1"/>
      </rPr>
      <t>DATA DE REFERÊNCIA:  JANEIRO DE 2024</t>
    </r>
  </si>
  <si>
    <r>
      <rPr>
        <b/>
        <sz val="10"/>
        <rFont val="Calibri"/>
        <family val="1"/>
      </rPr>
      <t>ITEM</t>
    </r>
  </si>
  <si>
    <r>
      <rPr>
        <b/>
        <sz val="10"/>
        <rFont val="Calibri"/>
        <family val="1"/>
      </rPr>
      <t>ORIGEM</t>
    </r>
  </si>
  <si>
    <r>
      <rPr>
        <b/>
        <sz val="10"/>
        <rFont val="Calibri"/>
        <family val="1"/>
      </rPr>
      <t>CÓDIGO</t>
    </r>
  </si>
  <si>
    <r>
      <rPr>
        <b/>
        <sz val="10"/>
        <rFont val="Calibri"/>
        <family val="1"/>
      </rPr>
      <t>DESCRIÇÃO</t>
    </r>
  </si>
  <si>
    <r>
      <rPr>
        <sz val="10"/>
        <rFont val="Calibri"/>
        <family val="1"/>
      </rPr>
      <t>UNID.</t>
    </r>
  </si>
  <si>
    <r>
      <rPr>
        <sz val="10"/>
        <rFont val="Calibri"/>
        <family val="1"/>
      </rPr>
      <t>QUANT.</t>
    </r>
  </si>
  <si>
    <r>
      <rPr>
        <sz val="10"/>
        <rFont val="Calibri"/>
        <family val="1"/>
      </rPr>
      <t>VALOR UNIT. (R$)</t>
    </r>
  </si>
  <si>
    <r>
      <rPr>
        <sz val="10"/>
        <rFont val="Calibri"/>
        <family val="1"/>
      </rPr>
      <t>VALOR TOTAL (R$)</t>
    </r>
  </si>
  <si>
    <r>
      <rPr>
        <b/>
        <sz val="10"/>
        <rFont val="Calibri"/>
        <family val="1"/>
      </rPr>
      <t>ADMINISTRAÇÃO  LOCAL DA OBRA</t>
    </r>
  </si>
  <si>
    <r>
      <rPr>
        <sz val="10"/>
        <rFont val="Calibri"/>
        <family val="1"/>
      </rPr>
      <t>1.1</t>
    </r>
  </si>
  <si>
    <r>
      <rPr>
        <sz val="10"/>
        <rFont val="Calibri"/>
        <family val="1"/>
      </rPr>
      <t>PROP.</t>
    </r>
  </si>
  <si>
    <r>
      <rPr>
        <sz val="10"/>
        <rFont val="Calibri"/>
        <family val="1"/>
      </rPr>
      <t>ADMINISTRAÇÃO  LOCAL DA OBRA — REMUNERADO PROPORCIONAL  AO AVANÇO DA OBRA</t>
    </r>
  </si>
  <si>
    <r>
      <rPr>
        <sz val="10"/>
        <rFont val="Calibri"/>
        <family val="1"/>
      </rPr>
      <t>UND</t>
    </r>
  </si>
  <si>
    <r>
      <rPr>
        <b/>
        <sz val="10"/>
        <rFont val="Calibri"/>
        <family val="1"/>
      </rPr>
      <t>SERVIÇOS PRELIMINARES</t>
    </r>
  </si>
  <si>
    <r>
      <rPr>
        <sz val="10"/>
        <rFont val="Calibri"/>
        <family val="1"/>
      </rPr>
      <t>2.1</t>
    </r>
  </si>
  <si>
    <r>
      <rPr>
        <sz val="10"/>
        <rFont val="Calibri"/>
        <family val="1"/>
      </rPr>
      <t>PLACA DE OBRA NO PADRÃO DO GOVERNO FEDERAL, DIMENSÕES 3,0MX1,5M, FIXADA NO TAPUME.</t>
    </r>
  </si>
  <si>
    <r>
      <rPr>
        <sz val="10"/>
        <rFont val="Calibri"/>
        <family val="1"/>
      </rPr>
      <t>UN</t>
    </r>
  </si>
  <si>
    <r>
      <rPr>
        <sz val="10"/>
        <rFont val="Calibri"/>
        <family val="1"/>
      </rPr>
      <t>2.2</t>
    </r>
  </si>
  <si>
    <r>
      <rPr>
        <sz val="10"/>
        <rFont val="Calibri"/>
        <family val="1"/>
      </rPr>
      <t>DER-ES</t>
    </r>
  </si>
  <si>
    <r>
      <rPr>
        <sz val="10"/>
        <rFont val="Calibri"/>
        <family val="1"/>
      </rPr>
      <t>GALPÃO PARA SERRARIA E CARPINTARIA,  EM PEÇA DE MADEIRA 8X8CM E CONTRAVENTAMENTO DE 5X7CM, COBERTURA DE TELHA DE FIBROC. DE 6MM, INCLUSIVE PONTO E CABO DE ALIMENTAÇÃO DA MÁQUINA.</t>
    </r>
  </si>
  <si>
    <r>
      <rPr>
        <sz val="10"/>
        <rFont val="Calibri"/>
        <family val="1"/>
      </rPr>
      <t>M2</t>
    </r>
  </si>
  <si>
    <r>
      <rPr>
        <b/>
        <sz val="10"/>
        <rFont val="Calibri"/>
        <family val="1"/>
      </rPr>
      <t>ESTRUTURA</t>
    </r>
  </si>
  <si>
    <r>
      <rPr>
        <sz val="10"/>
        <rFont val="Calibri"/>
        <family val="1"/>
      </rPr>
      <t>3.1</t>
    </r>
  </si>
  <si>
    <r>
      <rPr>
        <sz val="10"/>
        <rFont val="Calibri"/>
        <family val="1"/>
      </rPr>
      <t xml:space="preserve">FÔRMA DE TÁBUA DE MADEIRA DE 2.5X30.OCM,  LEVANDO-SE  EM CONTA UTILIZAÇÃO 3 VEZES (INCLUINDO
</t>
    </r>
    <r>
      <rPr>
        <sz val="10"/>
        <rFont val="Calibri"/>
        <family val="1"/>
      </rPr>
      <t>O MATERIAL, CORTE, MONTAGEM, ESCORAMENTO  E DESFORMA)</t>
    </r>
  </si>
  <si>
    <r>
      <rPr>
        <sz val="10"/>
        <rFont val="Calibri"/>
        <family val="1"/>
      </rPr>
      <t>3.2</t>
    </r>
  </si>
  <si>
    <r>
      <rPr>
        <sz val="10"/>
        <rFont val="Calibri"/>
        <family val="1"/>
      </rPr>
      <t>SINAPI</t>
    </r>
  </si>
  <si>
    <r>
      <rPr>
        <sz val="10"/>
        <rFont val="Calibri"/>
        <family val="1"/>
      </rPr>
      <t xml:space="preserve">ARMAÇÃO DE PILAR OU VIGA DE ESTRUTURA CONVENCIONAL  DE CONCRETO ARMADO UTILIZANDO AÇO CA-
</t>
    </r>
    <r>
      <rPr>
        <sz val="10"/>
        <rFont val="Calibri"/>
        <family val="1"/>
      </rPr>
      <t>60 DE 5,0 MM - MONTAGEM.  AF_06/2022</t>
    </r>
  </si>
  <si>
    <r>
      <rPr>
        <sz val="10"/>
        <rFont val="Calibri"/>
        <family val="1"/>
      </rPr>
      <t>KG</t>
    </r>
  </si>
  <si>
    <r>
      <rPr>
        <sz val="10"/>
        <rFont val="Calibri"/>
        <family val="1"/>
      </rPr>
      <t>3.3</t>
    </r>
  </si>
  <si>
    <r>
      <rPr>
        <sz val="10"/>
        <rFont val="Calibri"/>
        <family val="1"/>
      </rPr>
      <t xml:space="preserve">ARMAÇÃO DE PILAR OU VIGA DE ESTRUTURA CONVENCIONAL  DE CONCRETO ARMADO UTILIZANDO AÇO CA-
</t>
    </r>
    <r>
      <rPr>
        <sz val="10"/>
        <rFont val="Calibri"/>
        <family val="1"/>
      </rPr>
      <t>50 DE 10,0 MM - MONTAGEM.  AF_06/2022</t>
    </r>
  </si>
  <si>
    <r>
      <rPr>
        <sz val="10"/>
        <rFont val="Calibri"/>
        <family val="1"/>
      </rPr>
      <t>3.4</t>
    </r>
  </si>
  <si>
    <r>
      <rPr>
        <sz val="10"/>
        <rFont val="Calibri"/>
        <family val="1"/>
      </rPr>
      <t>ARMAÇÃO DE LAJE DE ESTRUTURA CONVENCIONAL  DE CONCRETO ARMADO UTILIZANDO AÇO CA-50 DE 6,3 MM - MONTAGEM.  AF_06/2022</t>
    </r>
  </si>
  <si>
    <r>
      <rPr>
        <sz val="10"/>
        <rFont val="Calibri"/>
        <family val="1"/>
      </rPr>
      <t>3.5</t>
    </r>
  </si>
  <si>
    <r>
      <rPr>
        <sz val="10"/>
        <rFont val="Calibri"/>
        <family val="1"/>
      </rPr>
      <t xml:space="preserve">CONCRETAGEM  DE VIGAS E LAJES, FCK=25 MPA, PARA LAJES MACIÇAS, NERVURADAS E PRÉ-MOLDADAS
</t>
    </r>
    <r>
      <rPr>
        <sz val="10"/>
        <rFont val="Calibri"/>
        <family val="1"/>
      </rPr>
      <t>COM USO DE BOMBA. LANÇAMENTO, ADENSAMENTO,  ACABAMENTO  E CURA QUÍMICA.</t>
    </r>
  </si>
  <si>
    <r>
      <rPr>
        <sz val="10"/>
        <rFont val="Calibri"/>
        <family val="1"/>
      </rPr>
      <t>M3</t>
    </r>
  </si>
  <si>
    <r>
      <rPr>
        <sz val="10"/>
        <rFont val="Calibri"/>
        <family val="1"/>
      </rPr>
      <t>3.6</t>
    </r>
  </si>
  <si>
    <r>
      <rPr>
        <sz val="10"/>
        <rFont val="Calibri"/>
        <family val="1"/>
      </rPr>
      <t xml:space="preserve">ESCORAMENTO  DE FÔRMAS DE LAJE EM MADEIRA NÃO APARELHADA, PÉ-DIREITO DUPLO, INCLUSO
</t>
    </r>
    <r>
      <rPr>
        <sz val="10"/>
        <rFont val="Calibri"/>
        <family val="1"/>
      </rPr>
      <t>TRAVAMENTO.</t>
    </r>
  </si>
  <si>
    <r>
      <rPr>
        <sz val="10"/>
        <rFont val="Calibri"/>
        <family val="1"/>
      </rPr>
      <t>3.7</t>
    </r>
  </si>
  <si>
    <r>
      <rPr>
        <sz val="10"/>
        <rFont val="Calibri"/>
        <family val="1"/>
      </rPr>
      <t>EXECUÇÃO DE ATERRO COMPACTADO  COM SOLO PREDOMINANTEMENTE ARGILOSO.</t>
    </r>
  </si>
  <si>
    <r>
      <rPr>
        <sz val="10"/>
        <rFont val="Calibri"/>
        <family val="1"/>
      </rPr>
      <t>3.8</t>
    </r>
  </si>
  <si>
    <r>
      <rPr>
        <sz val="10"/>
        <rFont val="Calibri"/>
        <family val="1"/>
      </rPr>
      <t xml:space="preserve">DEMOLIÇÃO  DE PILARES E VIGAS EM CONCRETO ARMADO, DE FORMA MECANIZADA COM MARTELETE, SEM
</t>
    </r>
    <r>
      <rPr>
        <sz val="10"/>
        <rFont val="Calibri"/>
        <family val="1"/>
      </rPr>
      <t>REAPROVEITAMENTO. AF_09/2023</t>
    </r>
  </si>
  <si>
    <r>
      <rPr>
        <b/>
        <sz val="10"/>
        <rFont val="Calibri"/>
        <family val="1"/>
      </rPr>
      <t>COBERTURA</t>
    </r>
  </si>
  <si>
    <r>
      <rPr>
        <sz val="10"/>
        <rFont val="Calibri"/>
        <family val="1"/>
      </rPr>
      <t>4.1</t>
    </r>
  </si>
  <si>
    <r>
      <rPr>
        <sz val="10"/>
        <rFont val="Calibri"/>
        <family val="1"/>
      </rPr>
      <t>REMOÇÃO CALHAS E RUFOS, DE FORMA MANUAL, SEM REAPROVEITAMENTO. AF_09/2023</t>
    </r>
  </si>
  <si>
    <r>
      <rPr>
        <sz val="10"/>
        <rFont val="Calibri"/>
        <family val="1"/>
      </rPr>
      <t>M</t>
    </r>
  </si>
  <si>
    <r>
      <rPr>
        <sz val="10"/>
        <rFont val="Calibri"/>
        <family val="1"/>
      </rPr>
      <t>4.2</t>
    </r>
  </si>
  <si>
    <r>
      <rPr>
        <sz val="10"/>
        <rFont val="Calibri"/>
        <family val="1"/>
      </rPr>
      <t>RUFO EM CHAPA DE AÇO GALVANIZADO  NÚMERO 26, CORTE SOCM. FORNECIMENTO  E INSTALAÇÃO.</t>
    </r>
  </si>
  <si>
    <r>
      <rPr>
        <sz val="10"/>
        <rFont val="Calibri"/>
        <family val="1"/>
      </rPr>
      <t>4.3</t>
    </r>
  </si>
  <si>
    <r>
      <rPr>
        <sz val="10"/>
        <rFont val="Calibri"/>
        <family val="1"/>
      </rPr>
      <t xml:space="preserve">CALHA EM CHAPA DE AÇO GALVANIZADO  NÚMERO 26, DESENVOLVIMENTO DE 120 CM, INCLINAÇÃO DE 1%
</t>
    </r>
    <r>
      <rPr>
        <sz val="10"/>
        <rFont val="Calibri"/>
        <family val="1"/>
      </rPr>
      <t>EM DIREÇÃO AO RALOS, INCLUSO TRANSPORTE VERTICAL E BOCAL PARA RALOS.</t>
    </r>
  </si>
  <si>
    <r>
      <rPr>
        <sz val="10"/>
        <rFont val="Calibri"/>
        <family val="1"/>
      </rPr>
      <t>4.4</t>
    </r>
  </si>
  <si>
    <r>
      <rPr>
        <sz val="10"/>
        <rFont val="Calibri"/>
        <family val="1"/>
      </rPr>
      <t xml:space="preserve">CHAPIM SOBRE MUROS LINEARES, EM GRANITO OU MÁRMORE, L = 25 CM, ASSENTADO COM ARGAMASSA
</t>
    </r>
    <r>
      <rPr>
        <sz val="10"/>
        <rFont val="Calibri"/>
        <family val="1"/>
      </rPr>
      <t>1:6 COM ADITIVO. AF_11/2020</t>
    </r>
  </si>
  <si>
    <r>
      <rPr>
        <sz val="10"/>
        <rFont val="Calibri"/>
        <family val="1"/>
      </rPr>
      <t>4.5</t>
    </r>
  </si>
  <si>
    <r>
      <rPr>
        <sz val="10"/>
        <rFont val="Calibri"/>
        <family val="1"/>
      </rPr>
      <t xml:space="preserve">LIMPEZA DAS PINGADEIRAS  DOS CHAPIM E REJUNTAMENTO  DAS PEÇAS DE GRANITO (SERVIÇO A SER
</t>
    </r>
    <r>
      <rPr>
        <sz val="10"/>
        <rFont val="Calibri"/>
        <family val="1"/>
      </rPr>
      <t>REALIZADO NO CHAPIM QUE JÁ SE ENCONTRA INSTALADO  NA OBRA)</t>
    </r>
  </si>
  <si>
    <r>
      <rPr>
        <sz val="10"/>
        <rFont val="Calibri"/>
        <family val="1"/>
      </rPr>
      <t>4.6</t>
    </r>
  </si>
  <si>
    <r>
      <rPr>
        <sz val="10"/>
        <rFont val="Calibri"/>
        <family val="1"/>
      </rPr>
      <t xml:space="preserve">CHAPIM DE GRANITO DOS SHAFTS DA ÁREA TÉCNICA, PEÇA DE 45X85CM, ESP. 2CM, GRANITO OCRE
</t>
    </r>
    <r>
      <rPr>
        <sz val="10"/>
        <rFont val="Calibri"/>
        <family val="1"/>
      </rPr>
      <t>ITABIRA.</t>
    </r>
  </si>
  <si>
    <r>
      <rPr>
        <b/>
        <sz val="10"/>
        <rFont val="Calibri"/>
        <family val="1"/>
      </rPr>
      <t>ALVENARIA</t>
    </r>
  </si>
  <si>
    <r>
      <rPr>
        <sz val="10"/>
        <rFont val="Calibri"/>
        <family val="1"/>
      </rPr>
      <t>5.1</t>
    </r>
  </si>
  <si>
    <r>
      <rPr>
        <sz val="10"/>
        <rFont val="Calibri"/>
        <family val="1"/>
      </rPr>
      <t xml:space="preserve">DEMOLIÇÃO  DE ALVENARIA DE BLOCO FURADO, DE FORMA MANUAL, SEM REAPROVEITAMENTO.
</t>
    </r>
    <r>
      <rPr>
        <sz val="10"/>
        <rFont val="Calibri"/>
        <family val="1"/>
      </rPr>
      <t>AF_09/2023</t>
    </r>
  </si>
  <si>
    <r>
      <rPr>
        <sz val="10"/>
        <rFont val="Consolas"/>
        <family val="3"/>
      </rPr>
      <t>5.2</t>
    </r>
  </si>
  <si>
    <r>
      <rPr>
        <sz val="10"/>
        <rFont val="Consolas"/>
        <family val="3"/>
      </rPr>
      <t>SINAPl</t>
    </r>
  </si>
  <si>
    <r>
      <rPr>
        <sz val="10"/>
        <rFont val="Calibri"/>
        <family val="1"/>
      </rPr>
      <t xml:space="preserve">ALVENARIA DE VEDAÇÃO DE BLOCOS CERÂMICOS FURADOS NA HORIZONTAL DE 9X19X19 CM (ESPESSURA 9
</t>
    </r>
    <r>
      <rPr>
        <sz val="10"/>
        <rFont val="Calibri"/>
        <family val="1"/>
      </rPr>
      <t>CM) E ARGAMASSA DE ASSENTAMENTO  COM PREPARO EM BETONEIRA.  AF_12/2021</t>
    </r>
  </si>
  <si>
    <r>
      <rPr>
        <sz val="10"/>
        <rFont val="Consolas"/>
        <family val="3"/>
      </rPr>
      <t>5.3</t>
    </r>
  </si>
  <si>
    <r>
      <rPr>
        <sz val="10"/>
        <rFont val="Consolas"/>
        <family val="3"/>
      </rPr>
      <t>SINAPI</t>
    </r>
  </si>
  <si>
    <r>
      <rPr>
        <sz val="10"/>
        <rFont val="Calibri"/>
        <family val="1"/>
      </rPr>
      <t>CINTA DE AMARRAÇÃO DE ALVENARIA MOLDADA IN LOCO EM CONCRETO. AF_03/2016</t>
    </r>
  </si>
  <si>
    <r>
      <rPr>
        <sz val="10"/>
        <rFont val="Consolas"/>
        <family val="3"/>
      </rPr>
      <t>5.4</t>
    </r>
  </si>
  <si>
    <r>
      <rPr>
        <sz val="10"/>
        <rFont val="Calibri"/>
        <family val="1"/>
      </rPr>
      <t>DIVISORIA SANITÁRIA, TIPO CABINE, EM GRANITO CINZA POLIDO, ESP    3CM, ASSENTADO COM ARGAMASSA COLANTE AC III-E, EXCLUSIVE FERRAGENS.  AF_01/2021</t>
    </r>
  </si>
  <si>
    <r>
      <rPr>
        <sz val="10"/>
        <rFont val="Calibri"/>
        <family val="1"/>
      </rPr>
      <t>5.5</t>
    </r>
  </si>
  <si>
    <r>
      <rPr>
        <sz val="10"/>
        <rFont val="Calibri"/>
        <family val="1"/>
      </rPr>
      <t xml:space="preserve">PAREDE COM SISTEMA EM CHAPAS DE GESSO PARA DRYWALL, USO INTERNO, COM DUAS FACES SIMPLES E
</t>
    </r>
    <r>
      <rPr>
        <sz val="10"/>
        <rFont val="Calibri"/>
        <family val="1"/>
      </rPr>
      <t>ESTRUTURA  METÁLICA COM GUIAS SIMPLES PARA PAREDES COM ÁREA LÍQUIDA MAIOR OU IGUAL A 6 M2, COM VÃOS. AF_07/2023_PS</t>
    </r>
  </si>
  <si>
    <r>
      <rPr>
        <sz val="10"/>
        <rFont val="Calibri"/>
        <family val="1"/>
      </rPr>
      <t>5.6</t>
    </r>
  </si>
  <si>
    <r>
      <rPr>
        <sz val="10"/>
        <rFont val="Calibri"/>
        <family val="1"/>
      </rPr>
      <t>INSTALAÇÃO DE ISOLAMENTO  COM LÃ DE ROCHA EM PAREDES DRYWALL</t>
    </r>
  </si>
  <si>
    <r>
      <rPr>
        <sz val="10"/>
        <rFont val="Calibri"/>
        <family val="1"/>
      </rPr>
      <t>5.7</t>
    </r>
  </si>
  <si>
    <r>
      <rPr>
        <sz val="10"/>
        <rFont val="Calibri"/>
        <family val="1"/>
      </rPr>
      <t>ABERTURA E FECHAMENTO  DE RASGOS EM ALVENARIA, PARA PASSAGEM DE TUBULAÇÕES, DIÂM. 1/2" A 1"</t>
    </r>
  </si>
  <si>
    <r>
      <rPr>
        <sz val="10"/>
        <rFont val="Calibri"/>
        <family val="1"/>
      </rPr>
      <t>5.8</t>
    </r>
  </si>
  <si>
    <r>
      <rPr>
        <sz val="10"/>
        <rFont val="Calibri"/>
        <family val="1"/>
      </rPr>
      <t xml:space="preserve">ABERTURA E FECHAMENTO  DE RASGOS EM ALVENARIA,  PARA PASSAGEM DE TUBULAÇÕES, DIÂM. 11/4" A
</t>
    </r>
  </si>
  <si>
    <r>
      <rPr>
        <sz val="10"/>
        <rFont val="Calibri"/>
        <family val="1"/>
      </rPr>
      <t>5.9</t>
    </r>
  </si>
  <si>
    <r>
      <rPr>
        <sz val="10"/>
        <rFont val="Calibri"/>
        <family val="1"/>
      </rPr>
      <t>ABERTURA E FECHAMENTO  DE RASGOS EM ALVENARIA, PARA PASSAGEM DE TUBULAÇÕES, DIÂM. 21/2 A 4"</t>
    </r>
  </si>
  <si>
    <r>
      <rPr>
        <b/>
        <sz val="10"/>
        <rFont val="Calibri"/>
        <family val="1"/>
      </rPr>
      <t>IMPERMEABILIZAÇÃO</t>
    </r>
  </si>
  <si>
    <r>
      <rPr>
        <sz val="10"/>
        <rFont val="Calibri"/>
        <family val="1"/>
      </rPr>
      <t>6.1</t>
    </r>
  </si>
  <si>
    <r>
      <rPr>
        <sz val="10"/>
        <rFont val="Calibri"/>
        <family val="1"/>
      </rPr>
      <t xml:space="preserve">IMPERMEABILIZAÇÃO DE SUPERFÍCIE COM ARGAMASSA POLIMÉRICA  / MEMBRANA ACRÍLICA, 3 DEMÃOS.
</t>
    </r>
    <r>
      <rPr>
        <sz val="10"/>
        <rFont val="Calibri"/>
        <family val="1"/>
      </rPr>
      <t>AF_09/2023</t>
    </r>
  </si>
  <si>
    <r>
      <rPr>
        <sz val="10"/>
        <rFont val="Calibri"/>
        <family val="1"/>
      </rPr>
      <t>6.2</t>
    </r>
  </si>
  <si>
    <r>
      <rPr>
        <sz val="10"/>
        <rFont val="Calibri"/>
        <family val="1"/>
      </rPr>
      <t xml:space="preserve">CONTRAPISO EM ARGAMASSA TRAÇO 1:4 (CIMENTO E AREIA), PREPARO MECÂNICO COM BETONEIRA 400 L,
</t>
    </r>
    <r>
      <rPr>
        <sz val="10"/>
        <rFont val="Calibri"/>
        <family val="1"/>
      </rPr>
      <t>APLICADO EM ÁREAS SECAS SOBRE LAJE, ADERIDO, ACABAMENTO  NÃO REFORÇADO,  ESPESSURA 3CM. AF_07/2021</t>
    </r>
  </si>
  <si>
    <r>
      <rPr>
        <sz val="10"/>
        <rFont val="Calibri"/>
        <family val="1"/>
      </rPr>
      <t>6.3</t>
    </r>
  </si>
  <si>
    <r>
      <rPr>
        <sz val="10"/>
        <rFont val="Calibri"/>
        <family val="1"/>
      </rPr>
      <t xml:space="preserve">IMPERMEABILIZAÇÃO DE SUPERFÍCIE COM MEMBRANA À BASE DE RESINA ACRÍLICA (COR BRANCA)
</t>
    </r>
    <r>
      <rPr>
        <sz val="10"/>
        <rFont val="Calibri"/>
        <family val="1"/>
      </rPr>
      <t>ELASTOMÉRICA  (EMBORRACHADA), FLEXÍVEL,  5 DEMÃOS, INCLUSO PRIMER E REFORÇO COM TELA ESTRUTURANTE DE POLIESTER.</t>
    </r>
  </si>
  <si>
    <r>
      <rPr>
        <b/>
        <sz val="10"/>
        <rFont val="Calibri"/>
        <family val="1"/>
      </rPr>
      <t>ESQUADRIAS</t>
    </r>
  </si>
  <si>
    <r>
      <rPr>
        <sz val="10"/>
        <rFont val="Calibri"/>
        <family val="1"/>
      </rPr>
      <t>7.1</t>
    </r>
  </si>
  <si>
    <r>
      <rPr>
        <sz val="10"/>
        <rFont val="Calibri"/>
        <family val="1"/>
      </rPr>
      <t xml:space="preserve">PORTA DE MADEIRA PARA VERNIZ (P1), COMPLETA, PADRÃO MÉDIO, 80X210CM, ESPESSURA DE 3,5CM, ITENS INCLUSOS: DOBRADIÇAS,  MONTAGEM E INSTALAÇÃO DE BATENTE E ALIZAR (ANGELIM), FECHADURA
</t>
    </r>
    <r>
      <rPr>
        <sz val="10"/>
        <rFont val="Calibri"/>
        <family val="1"/>
      </rPr>
      <t>(INOX) COM EXECUÇÃO DO FURO - FORNECIMENTO  E INSTALAÇÃO</t>
    </r>
  </si>
  <si>
    <r>
      <rPr>
        <sz val="10"/>
        <rFont val="Calibri"/>
        <family val="1"/>
      </rPr>
      <t>7.2</t>
    </r>
  </si>
  <si>
    <r>
      <rPr>
        <sz val="10"/>
        <rFont val="Calibri"/>
        <family val="1"/>
      </rPr>
      <t>PORTA DE MADEIRA PARA VERNIZ (P2), COMPLETA, PADRÃO MÉDIO, 90X210CM, ESPESSURA DE 3,5CM, ITENS INCLUSOS: DOBRADIÇAS,  MONTAGEM E INSTALAÇÃO DE BATENTE E ALIZAR (ANGELIM), FECHADURA (INOX) COM EXECUÇÃO DO FURO, PUXADOR E CHAPA INOX DE PROTEÇÃO - FORNECIMENTO  E INSTALAÇÃO</t>
    </r>
  </si>
  <si>
    <r>
      <rPr>
        <sz val="10"/>
        <rFont val="Calibri"/>
        <family val="1"/>
      </rPr>
      <t>7.3</t>
    </r>
  </si>
  <si>
    <r>
      <rPr>
        <sz val="10"/>
        <rFont val="Calibri"/>
        <family val="1"/>
      </rPr>
      <t xml:space="preserve">PORTA DE MADEIRA PARA VERNIZ (P3), COMPLETA, PADRÃO MÉDIO, 80X210CM, ESPESSURA DE 3,5CM,
</t>
    </r>
    <r>
      <rPr>
        <sz val="10"/>
        <rFont val="Calibri"/>
        <family val="1"/>
      </rPr>
      <t>ITENS INCLUSOS: DOBRADIÇAS,  MONTAGEM E INSTALAÇÃO DE BATENTE E ALIZAR (ANGELIM), FECHADURA (INOX) COM EXECUÇÃO DO FURO E VISOR DE VIDRO - FORNECIMENTO  E INSTALAÇÃO</t>
    </r>
  </si>
  <si>
    <r>
      <rPr>
        <sz val="10"/>
        <rFont val="Calibri"/>
        <family val="1"/>
      </rPr>
      <t>7.4</t>
    </r>
  </si>
  <si>
    <r>
      <rPr>
        <sz val="10"/>
        <rFont val="Calibri"/>
        <family val="1"/>
      </rPr>
      <t xml:space="preserve">PORTA CORTA-FOGO  90X210X4CM (P4). INCLUSO BARRA ANTIPÂNICO E PINTURA NA COR VERMELHA 3
</t>
    </r>
    <r>
      <rPr>
        <sz val="10"/>
        <rFont val="Calibri"/>
        <family val="1"/>
      </rPr>
      <t>DEMÃOS (1 FUNDO + 2 ACABAMENTO). FORNECIMENTO  E INSTALAÇÃO.</t>
    </r>
  </si>
  <si>
    <r>
      <rPr>
        <sz val="10"/>
        <rFont val="Calibri"/>
        <family val="1"/>
      </rPr>
      <t>7.5</t>
    </r>
  </si>
  <si>
    <r>
      <rPr>
        <sz val="10"/>
        <rFont val="Calibri"/>
        <family val="1"/>
      </rPr>
      <t xml:space="preserve">PORTA PIVOTANTE DE VIDRO TEMPERADO (P5), 2 FOLHAS DE 95X210 CM, ESPESSURA DE 10MM, INCLUSIVE
</t>
    </r>
    <r>
      <rPr>
        <sz val="10"/>
        <rFont val="Calibri"/>
        <family val="1"/>
      </rPr>
      <t>FERRAGENS E BARRA ANTIPÂNICO. FORNECIMENTO  E INSTALAÇÃO</t>
    </r>
  </si>
  <si>
    <r>
      <rPr>
        <sz val="10"/>
        <rFont val="Calibri"/>
        <family val="1"/>
      </rPr>
      <t>7.6</t>
    </r>
  </si>
  <si>
    <r>
      <rPr>
        <sz val="10"/>
        <rFont val="Calibri"/>
        <family val="1"/>
      </rPr>
      <t xml:space="preserve">PORTA DE MADEIRA PARA VERNIZ (P6), COMPLETA, PADRÃO MÉDIO, DUAS FOLHAS DE 90X210CM,
</t>
    </r>
    <r>
      <rPr>
        <sz val="10"/>
        <rFont val="Calibri"/>
        <family val="1"/>
      </rPr>
      <t>ESPESSURA DE 3,5CM, ITENS INCLUSOS: DOBRADIÇAS,  BATENTES (ANGELIM), ALIZARES (ANGELIM) E BARRA ANTIPÂNICO - FORNECIMENTO  E INSTALAÇÃO</t>
    </r>
  </si>
  <si>
    <r>
      <rPr>
        <sz val="10"/>
        <rFont val="Calibri"/>
        <family val="1"/>
      </rPr>
      <t>7.7</t>
    </r>
  </si>
  <si>
    <r>
      <rPr>
        <sz val="10"/>
        <rFont val="Calibri"/>
        <family val="1"/>
      </rPr>
      <t xml:space="preserve">PORTA EM ALUMÍNIO DE ABRIR TIPO VENEZIANA (P7) COM GUARNIÇÃO, PUXADOR E TRINCO. FIXAÇÃO COM
</t>
    </r>
    <r>
      <rPr>
        <sz val="10"/>
        <rFont val="Calibri"/>
        <family val="1"/>
      </rPr>
      <t>PARAFUSOS - FORNECIMENTO  E INSTALAÇÃO.</t>
    </r>
  </si>
  <si>
    <r>
      <rPr>
        <sz val="10"/>
        <rFont val="Calibri"/>
        <family val="1"/>
      </rPr>
      <t>7.8</t>
    </r>
  </si>
  <si>
    <r>
      <rPr>
        <sz val="10"/>
        <rFont val="Calibri"/>
        <family val="1"/>
      </rPr>
      <t>PORTA DE VIDRO DE CORRER (P8), 120X210CM. INCLUSO FERRAGENS. FORNECIMENTO  E INSTALAÇÃO.</t>
    </r>
  </si>
  <si>
    <r>
      <rPr>
        <sz val="10"/>
        <rFont val="Calibri"/>
        <family val="1"/>
      </rPr>
      <t>7.9</t>
    </r>
  </si>
  <si>
    <r>
      <rPr>
        <sz val="10"/>
        <rFont val="Calibri"/>
        <family val="1"/>
      </rPr>
      <t xml:space="preserve">PEITORIL LINEAR EM GRANITO (OCRE ITABIRA), L = 20CM, COM PINGADEIRA NO LADO EXTERNO,
</t>
    </r>
    <r>
      <rPr>
        <sz val="10"/>
        <rFont val="Calibri"/>
        <family val="1"/>
      </rPr>
      <t>ASSENTADO COM ARGAMASSA.</t>
    </r>
  </si>
  <si>
    <r>
      <rPr>
        <sz val="10"/>
        <rFont val="Calibri"/>
        <family val="1"/>
      </rPr>
      <t>7.10</t>
    </r>
  </si>
  <si>
    <r>
      <rPr>
        <sz val="10"/>
        <rFont val="Calibri"/>
        <family val="1"/>
      </rPr>
      <t xml:space="preserve">BASCULA (B1) EM VIDRO TEMPERADO 8MM, INCOLOR, 60X50CM, INCLUSO FERRAGENS. FORNECIMENTO  E
</t>
    </r>
    <r>
      <rPr>
        <sz val="10"/>
        <rFont val="Calibri"/>
        <family val="1"/>
      </rPr>
      <t>INSTALAÇÃO.</t>
    </r>
  </si>
  <si>
    <r>
      <rPr>
        <sz val="10"/>
        <rFont val="Calibri"/>
        <family val="1"/>
      </rPr>
      <t>7.11</t>
    </r>
  </si>
  <si>
    <r>
      <rPr>
        <sz val="10"/>
        <rFont val="Calibri"/>
        <family val="1"/>
      </rPr>
      <t xml:space="preserve">BASCULA (B2) EM VIDRO TEMPERADO 8MM, INCOLOR,120X50CM, INCLUSO FERRAGENS. FORNECIMENTO  E
</t>
    </r>
    <r>
      <rPr>
        <sz val="10"/>
        <rFont val="Calibri"/>
        <family val="1"/>
      </rPr>
      <t>INSTALAÇÃO.</t>
    </r>
  </si>
  <si>
    <r>
      <rPr>
        <sz val="10"/>
        <rFont val="Calibri"/>
        <family val="1"/>
      </rPr>
      <t>7.12</t>
    </r>
  </si>
  <si>
    <r>
      <rPr>
        <sz val="10"/>
        <rFont val="Calibri"/>
        <family val="1"/>
      </rPr>
      <t xml:space="preserve">JANELA (J1) EM VIDRO TEMPERADO 8MM, INCOLOR,225X120CM COM BASCULANTE  DE 60X40CM, INCLUSO
</t>
    </r>
    <r>
      <rPr>
        <sz val="10"/>
        <rFont val="Calibri"/>
        <family val="1"/>
      </rPr>
      <t>FERRAGENS.  FORNECIMENTO  E INSTALAÇÃO.</t>
    </r>
  </si>
  <si>
    <r>
      <rPr>
        <sz val="10"/>
        <rFont val="Calibri"/>
        <family val="1"/>
      </rPr>
      <t>7.13</t>
    </r>
  </si>
  <si>
    <r>
      <rPr>
        <sz val="10"/>
        <rFont val="Calibri"/>
        <family val="1"/>
      </rPr>
      <t>INSTALAÇÃO DE VIDRO TEMPERADO,  E = 8 MM, ENCAIXADO EM PERFIL U. AF_01/2021_PS</t>
    </r>
  </si>
  <si>
    <r>
      <rPr>
        <sz val="10"/>
        <rFont val="Calibri"/>
        <family val="1"/>
      </rPr>
      <t>7.14</t>
    </r>
  </si>
  <si>
    <r>
      <rPr>
        <sz val="10"/>
        <rFont val="Calibri"/>
        <family val="1"/>
      </rPr>
      <t xml:space="preserve">FECHAMENTO  DE VIDRO DA FACHADA, CONFORME PROJETO ARQUITETÔNICO, SISTEMA ESTRUTURAL GLAZING (REFERÊNCIA LINHA CITTA DUE ALCOA), COMPOSTO POR ESTRUTURA  EM ALUMÍNIO COM PINTURA ELETROSTÁTICA  BRANCA E VIDRO TEMPERADO LAMINADO COM ESP. DE 6MM (3MM+3MM), REFLETIVO VERDE E COM CONTROLE TÉRMICO E DE UV, DIVIDO EM MÓDULOS FIXOS E MAXIM-AR. FORNECIMENTO  E
</t>
    </r>
    <r>
      <rPr>
        <sz val="10"/>
        <rFont val="Calibri"/>
        <family val="1"/>
      </rPr>
      <t>INSTALAÇÃO.</t>
    </r>
  </si>
  <si>
    <r>
      <rPr>
        <b/>
        <sz val="10"/>
        <rFont val="Calibri"/>
        <family val="1"/>
      </rPr>
      <t>REVESTIMENTO DE PAREDES E TETOS</t>
    </r>
  </si>
  <si>
    <r>
      <rPr>
        <sz val="10"/>
        <rFont val="Calibri"/>
        <family val="1"/>
      </rPr>
      <t>8.1</t>
    </r>
  </si>
  <si>
    <r>
      <rPr>
        <sz val="10"/>
        <rFont val="Calibri"/>
        <family val="1"/>
      </rPr>
      <t xml:space="preserve">DEMOLIÇÃO  DE ARGAMASSAS, DE FORMA DE FORMA MECANIZADA COM MARTELETE, SEM
</t>
    </r>
    <r>
      <rPr>
        <sz val="10"/>
        <rFont val="Calibri"/>
        <family val="1"/>
      </rPr>
      <t>REAPROVEITAMENTO. AF_09/2023</t>
    </r>
  </si>
  <si>
    <r>
      <rPr>
        <sz val="10"/>
        <rFont val="Calibri"/>
        <family val="1"/>
      </rPr>
      <t>8.2</t>
    </r>
  </si>
  <si>
    <r>
      <rPr>
        <sz val="10"/>
        <rFont val="Calibri"/>
        <family val="1"/>
      </rPr>
      <t xml:space="preserve">INSTALAÇÃO DE ANDAIMES PARA TRABALHOS EM FACHADAS, INCLUSO LOCAÇÃO. (ITEM MEDIDO
</t>
    </r>
    <r>
      <rPr>
        <sz val="10"/>
        <rFont val="Calibri"/>
        <family val="1"/>
      </rPr>
      <t>PROPORCIONAL  A FINALIZAÇÃO  DA PINTURA DAS FACHADAS)</t>
    </r>
  </si>
  <si>
    <r>
      <rPr>
        <sz val="10"/>
        <rFont val="Calibri"/>
        <family val="1"/>
      </rPr>
      <t>8.3</t>
    </r>
  </si>
  <si>
    <r>
      <rPr>
        <sz val="10"/>
        <rFont val="Calibri"/>
        <family val="1"/>
      </rPr>
      <t xml:space="preserve">CHAPISCO APLICADO EM ALVENARIA  (COM PRESENÇA DE VÃOS) E ESTRUTURAS DE CONCRETO DE FACHADA,
</t>
    </r>
    <r>
      <rPr>
        <sz val="10"/>
        <rFont val="Calibri"/>
        <family val="1"/>
      </rPr>
      <t>COM COLHER DE PEDREIRO.  ARGAMASSA TRAÇO 1:3 COM PREPARO MANUAL. AF_10/2022</t>
    </r>
  </si>
  <si>
    <r>
      <rPr>
        <sz val="10"/>
        <rFont val="Calibri"/>
        <family val="1"/>
      </rPr>
      <t>8.4</t>
    </r>
  </si>
  <si>
    <r>
      <rPr>
        <sz val="10"/>
        <rFont val="Calibri"/>
        <family val="1"/>
      </rPr>
      <t xml:space="preserve">EMBOÇO OU MASSA ÚNICA EM ARGAMASSA TRAÇO 1:2:8, PREPARO MECÂNICA COM BETONEIRA 400 L, APLICADA MANUALMENTE  EM PANOS DE FACHADA COM PRESENÇA DE VÃOS, ESPESSURA DE 45 MM,
</t>
    </r>
    <r>
      <rPr>
        <sz val="10"/>
        <rFont val="Calibri"/>
        <family val="1"/>
      </rPr>
      <t>ACESSO POR ANDAIME. AF_08/2022</t>
    </r>
  </si>
  <si>
    <r>
      <rPr>
        <sz val="10"/>
        <rFont val="Calibri"/>
        <family val="1"/>
      </rPr>
      <t>8.5</t>
    </r>
  </si>
  <si>
    <r>
      <rPr>
        <sz val="10"/>
        <rFont val="Calibri"/>
        <family val="1"/>
      </rPr>
      <t xml:space="preserve">MASSA ÚNICA, PARA RECEBIMENTO  DE PINTURA, EM ARGAMASSA TRAÇO 1:2:8, PREPARO MECÂNICO COM BETONEIRA 400L, APLICADA MANUALMENTE EM FACES INTERNAS DE PAREDES, ESPESSURA DE 20MM, COM
</t>
    </r>
    <r>
      <rPr>
        <sz val="10"/>
        <rFont val="Calibri"/>
        <family val="1"/>
      </rPr>
      <t>EXECUÇÃO DE TALISCAS. AF_06/2014</t>
    </r>
  </si>
  <si>
    <r>
      <rPr>
        <sz val="10"/>
        <rFont val="Calibri"/>
        <family val="1"/>
      </rPr>
      <t>8.6</t>
    </r>
  </si>
  <si>
    <r>
      <rPr>
        <sz val="10"/>
        <rFont val="Calibri"/>
        <family val="1"/>
      </rPr>
      <t xml:space="preserve">REVESTIMENTO  CERÂMICO PARA PAREDES INTERNAS COM PLACAS TIPO ESMALTADA PADRÃO POPULAR DE
</t>
    </r>
    <r>
      <rPr>
        <sz val="10"/>
        <rFont val="Calibri"/>
        <family val="1"/>
      </rPr>
      <t>DIMENSÕES  20X20 CM, ARGAMASSA TIPO AC II, APLICADAS NA ALTURA INTEIRA DAS PAREDES.</t>
    </r>
  </si>
  <si>
    <r>
      <rPr>
        <sz val="10"/>
        <rFont val="Calibri"/>
        <family val="1"/>
      </rPr>
      <t>8.7</t>
    </r>
  </si>
  <si>
    <r>
      <rPr>
        <sz val="10"/>
        <rFont val="Calibri"/>
        <family val="1"/>
      </rPr>
      <t xml:space="preserve">REVESTIMENTO  CERÂMICO PARA PAREDES INTERNAS COM PLACAS TIPO ESMALTADA EXTRA  DE DIMENSÕES
</t>
    </r>
    <r>
      <rPr>
        <sz val="10"/>
        <rFont val="Calibri"/>
        <family val="1"/>
      </rPr>
      <t>33X45 CM APLICADAS NA ALTURA INTEIRA DAS PAREDES. AF_02/2023_PE</t>
    </r>
  </si>
  <si>
    <r>
      <rPr>
        <sz val="10"/>
        <rFont val="Calibri"/>
        <family val="1"/>
      </rPr>
      <t>8.8</t>
    </r>
  </si>
  <si>
    <r>
      <rPr>
        <sz val="10"/>
        <rFont val="Calibri"/>
        <family val="1"/>
      </rPr>
      <t xml:space="preserve">INSTALAÇÃO DE CARPETE NYLON, PARA TRÁFEGO PESADO, ESPESSURA DE 6MM, ANITICHAMAS,  FIXADO
</t>
    </r>
    <r>
      <rPr>
        <sz val="10"/>
        <rFont val="Calibri"/>
        <family val="1"/>
      </rPr>
      <t>COM COLAGEM. FORNECIMENTO  E INSTALAÇÃO.</t>
    </r>
  </si>
  <si>
    <r>
      <rPr>
        <sz val="10"/>
        <rFont val="Calibri"/>
        <family val="1"/>
      </rPr>
      <t>8.9</t>
    </r>
  </si>
  <si>
    <r>
      <rPr>
        <sz val="10"/>
        <rFont val="Calibri"/>
        <family val="1"/>
      </rPr>
      <t xml:space="preserve">FORRO MINERAL EM PLACAS DE 1250X625MM, E=15MM, BORDA RETA, COM PINTURA ANTIMOFO, COR
</t>
    </r>
    <r>
      <rPr>
        <sz val="10"/>
        <rFont val="Calibri"/>
        <family val="1"/>
      </rPr>
      <t>BRANCA. INCLUSIVE ESTRUTURA DE FIXAÇÃO. FORNECIMENTO  E INSTALAÇÃO.</t>
    </r>
  </si>
  <si>
    <r>
      <rPr>
        <b/>
        <sz val="10"/>
        <rFont val="Calibri"/>
        <family val="1"/>
      </rPr>
      <t>PINTURA</t>
    </r>
  </si>
  <si>
    <r>
      <rPr>
        <sz val="10"/>
        <rFont val="Calibri"/>
        <family val="1"/>
      </rPr>
      <t>9.1</t>
    </r>
  </si>
  <si>
    <r>
      <rPr>
        <sz val="10"/>
        <rFont val="Calibri"/>
        <family val="1"/>
      </rPr>
      <t xml:space="preserve">APLICAÇÃO MANUAL DE MASSA ACRÍLICA EM PANOS DE FACHADA COM PRESENÇA DE VÃOS, DE EDIFÍCIOS
</t>
    </r>
    <r>
      <rPr>
        <sz val="10"/>
        <rFont val="Calibri"/>
        <family val="1"/>
      </rPr>
      <t>DE MÚLTIPLOS PAVIMENTOS,  TRÊS DEMÃOS. AF_05/2017</t>
    </r>
  </si>
  <si>
    <r>
      <rPr>
        <sz val="10"/>
        <rFont val="Calibri"/>
        <family val="1"/>
      </rPr>
      <t>9.2</t>
    </r>
  </si>
  <si>
    <r>
      <rPr>
        <sz val="10"/>
        <rFont val="Calibri"/>
        <family val="1"/>
      </rPr>
      <t xml:space="preserve">EMASSAMENTO  COM MASSA LÁTEX, APLICAÇÃO EM PAREDE INTERNAS, TRÊS DEMÃOS, LIXAMENTO
</t>
    </r>
    <r>
      <rPr>
        <sz val="10"/>
        <rFont val="Calibri"/>
        <family val="1"/>
      </rPr>
      <t>MECANIZADO.</t>
    </r>
  </si>
  <si>
    <r>
      <rPr>
        <sz val="10"/>
        <rFont val="Calibri"/>
        <family val="1"/>
      </rPr>
      <t>9.3</t>
    </r>
  </si>
  <si>
    <r>
      <rPr>
        <sz val="10"/>
        <rFont val="Calibri"/>
        <family val="1"/>
      </rPr>
      <t>FUNDO SELADOR ACRÍLICO, APLICAÇÃO MANUAL EM PAREDE, UMA DEMÃO. AF_04/2023</t>
    </r>
  </si>
  <si>
    <r>
      <rPr>
        <sz val="10"/>
        <rFont val="Calibri"/>
        <family val="1"/>
      </rPr>
      <t>9.4</t>
    </r>
  </si>
  <si>
    <r>
      <rPr>
        <sz val="10"/>
        <rFont val="Calibri"/>
        <family val="1"/>
      </rPr>
      <t>PINTURA LÁTEX ACRÍLICA STANDARD, APLICAÇÃO MANUAL EM PAREDES, DUAS DEMÃOS. AF_04/2023</t>
    </r>
  </si>
  <si>
    <r>
      <rPr>
        <sz val="10"/>
        <rFont val="Calibri"/>
        <family val="1"/>
      </rPr>
      <t>9.5</t>
    </r>
  </si>
  <si>
    <r>
      <rPr>
        <sz val="10"/>
        <rFont val="Calibri"/>
        <family val="1"/>
      </rPr>
      <t xml:space="preserve">APLICAÇÃO MANUAL DE TINTA LÁTEX ACRÍLICA EMBORRACHADA  (PREMIUM) EM PANOS DE FACHADA COM
</t>
    </r>
    <r>
      <rPr>
        <sz val="10"/>
        <rFont val="Calibri"/>
        <family val="1"/>
      </rPr>
      <t>PRESENÇA DE VÃOS, DUAS DEMÃOS.</t>
    </r>
  </si>
  <si>
    <r>
      <rPr>
        <sz val="10"/>
        <rFont val="Calibri"/>
        <family val="1"/>
      </rPr>
      <t>9.6</t>
    </r>
  </si>
  <si>
    <r>
      <rPr>
        <sz val="10"/>
        <rFont val="Calibri"/>
        <family val="1"/>
      </rPr>
      <t>PINTURA VERNIZ (INCOLOR) ALQUÍDICO EM MADEIRA, USO INTERNO E EXTERNO, 3 DEMÃOS. AF_01/2021</t>
    </r>
  </si>
  <si>
    <r>
      <rPr>
        <b/>
        <sz val="10"/>
        <rFont val="Calibri"/>
        <family val="1"/>
      </rPr>
      <t>PISO</t>
    </r>
  </si>
  <si>
    <r>
      <rPr>
        <sz val="10"/>
        <rFont val="Calibri"/>
        <family val="1"/>
      </rPr>
      <t>10.1</t>
    </r>
  </si>
  <si>
    <r>
      <rPr>
        <sz val="10"/>
        <rFont val="Calibri"/>
        <family val="1"/>
      </rPr>
      <t xml:space="preserve">CONTRAPISO EM ARGAMASSA TRAÇO 1:4 (CIMENTO E AREIA), PREPARO MECÂNICO COM BETONEIRA 400 L, APLICADO EM ÁREAS SECAS SOBRE LAJE, ADERIDO, ACABAMENTO  NÃO REFORÇADO,  ESPESSURA 4CM.
</t>
    </r>
    <r>
      <rPr>
        <sz val="10"/>
        <rFont val="Calibri"/>
        <family val="1"/>
      </rPr>
      <t>AF_07/2021</t>
    </r>
  </si>
  <si>
    <r>
      <rPr>
        <sz val="10"/>
        <rFont val="Calibri"/>
        <family val="1"/>
      </rPr>
      <t>10.2</t>
    </r>
  </si>
  <si>
    <r>
      <rPr>
        <sz val="10"/>
        <rFont val="Calibri"/>
        <family val="1"/>
      </rPr>
      <t xml:space="preserve">CONTRAPISO EM ARGAMASSA TRAÇO 1:4 (CIMENTO E AREIA), PREPARO MECÂNICO COM BETONEIRA 400 L, APLICADO EM ÁREAS SECAS SOBRE LAJE, COM ENCHIMENTO DE EPS DE 4CM, ESPESSURA TOTAL DE 8CM
</t>
    </r>
    <r>
      <rPr>
        <sz val="10"/>
        <rFont val="Calibri"/>
        <family val="1"/>
      </rPr>
      <t>(4CM DE EPS + 4CM DE ARGAMASSA REFORÇADA FIBRAS POLIPROPILENO).</t>
    </r>
  </si>
  <si>
    <r>
      <rPr>
        <sz val="10"/>
        <rFont val="Calibri"/>
        <family val="1"/>
      </rPr>
      <t>10.3</t>
    </r>
  </si>
  <si>
    <r>
      <rPr>
        <sz val="10"/>
        <rFont val="Calibri"/>
        <family val="1"/>
      </rPr>
      <t xml:space="preserve">PISO EM GRANILITE, MARMORITE OU GRANITINA EM AMBIENTES INTERNOS, COM ESPESSURA DE 8 MM, INCLUSO MISTURA EM BETONEIRA, COLOCAÇÃO DAS JUNTAS, APLICAÇÃO DO PISO, 4 POLIMENTOS COM
</t>
    </r>
    <r>
      <rPr>
        <sz val="10"/>
        <rFont val="Calibri"/>
        <family val="1"/>
      </rPr>
      <t>POLITRIZ, ESTUCAMENTO,  SELADOR E CERA. AF_06/2022</t>
    </r>
  </si>
  <si>
    <r>
      <rPr>
        <sz val="10"/>
        <rFont val="Calibri"/>
        <family val="1"/>
      </rPr>
      <t>10.4</t>
    </r>
  </si>
  <si>
    <r>
      <rPr>
        <sz val="10"/>
        <rFont val="Calibri"/>
        <family val="1"/>
      </rPr>
      <t xml:space="preserve">PISO EM GRANILITE COM ACABAMENTO ANTIDERRAPANTE (FULGET), COM ESPESSURA DE 8 MM, INCLUSO
</t>
    </r>
    <r>
      <rPr>
        <sz val="10"/>
        <rFont val="Calibri"/>
        <family val="1"/>
      </rPr>
      <t>MISTURA EM BETONEIRA, COLOCAÇÃO DAS JUNTAS, APLICAÇÃO DO PISO, HIDROJATEAMENTO E ESTUCAMENTO.</t>
    </r>
  </si>
  <si>
    <r>
      <rPr>
        <sz val="10"/>
        <rFont val="Calibri"/>
        <family val="1"/>
      </rPr>
      <t>10.5</t>
    </r>
  </si>
  <si>
    <r>
      <rPr>
        <sz val="10"/>
        <rFont val="Calibri"/>
        <family val="1"/>
      </rPr>
      <t>PISO EM GRANITO (ACABAMENTO  JATEADO) APLICADO EM AMBIENTES INTERNOS.</t>
    </r>
  </si>
  <si>
    <r>
      <rPr>
        <sz val="10"/>
        <rFont val="Calibri"/>
        <family val="1"/>
      </rPr>
      <t>10.6</t>
    </r>
  </si>
  <si>
    <r>
      <rPr>
        <sz val="10"/>
        <rFont val="Calibri"/>
        <family val="1"/>
      </rPr>
      <t>PISO ELEVADO COM ESTRUTURA EM AÇO, COMPOSTO POR PEDESTAIS E LONGARINAS.  AF_09/2020</t>
    </r>
  </si>
  <si>
    <r>
      <rPr>
        <sz val="10"/>
        <rFont val="Calibri"/>
        <family val="1"/>
      </rPr>
      <t>10.7</t>
    </r>
  </si>
  <si>
    <r>
      <rPr>
        <sz val="10"/>
        <rFont val="Calibri"/>
        <family val="1"/>
      </rPr>
      <t xml:space="preserve">PISO VINÍLICO SEMI-FLEXÍVEL  EM PLACAS, PADRÃO LISO, ESPESSURA 3,2 MM, FIXADO COM COLA.
</t>
    </r>
    <r>
      <rPr>
        <sz val="10"/>
        <rFont val="Calibri"/>
        <family val="1"/>
      </rPr>
      <t>AF_09/2020</t>
    </r>
  </si>
  <si>
    <r>
      <rPr>
        <sz val="10"/>
        <rFont val="Calibri"/>
        <family val="1"/>
      </rPr>
      <t>10.8</t>
    </r>
  </si>
  <si>
    <r>
      <rPr>
        <sz val="10"/>
        <rFont val="Calibri"/>
        <family val="1"/>
      </rPr>
      <t>RODAPÉ EM MADEIRA, ALTURA 7CM, FIXADO COM COLA. AF_09/2020</t>
    </r>
  </si>
  <si>
    <r>
      <rPr>
        <sz val="10"/>
        <rFont val="Calibri"/>
        <family val="1"/>
      </rPr>
      <t>10.9</t>
    </r>
  </si>
  <si>
    <r>
      <rPr>
        <sz val="10"/>
        <rFont val="Calibri"/>
        <family val="1"/>
      </rPr>
      <t>RODAPÉ EM GRANITO, ALTURA 10 CM. AF_09/2020</t>
    </r>
  </si>
  <si>
    <r>
      <rPr>
        <sz val="10"/>
        <rFont val="Calibri"/>
        <family val="1"/>
      </rPr>
      <t>10.10</t>
    </r>
  </si>
  <si>
    <r>
      <rPr>
        <sz val="10"/>
        <rFont val="Calibri"/>
        <family val="1"/>
      </rPr>
      <t xml:space="preserve">GUIA DE GRANITO CINZA PARA RAMPAS, LARG. 10CM, ESP. 3CM, ACABAMENTO  JATEADO, FIXADO COM
</t>
    </r>
    <r>
      <rPr>
        <sz val="10"/>
        <rFont val="Calibri"/>
        <family val="1"/>
      </rPr>
      <t>ARGAMASSA ACIII. FORNECIMENTO  E INSTALAÇÃO.</t>
    </r>
  </si>
  <si>
    <r>
      <rPr>
        <sz val="10"/>
        <rFont val="Calibri"/>
        <family val="1"/>
      </rPr>
      <t>10.11</t>
    </r>
  </si>
  <si>
    <r>
      <rPr>
        <sz val="10"/>
        <rFont val="Calibri"/>
        <family val="1"/>
      </rPr>
      <t xml:space="preserve">CONTENÇÃO DE MADEIRA (ANGELIM) PARA BORDA DO PALCO, LARG. 7CM, ESP. MCM, ACABAMENTO
</t>
    </r>
    <r>
      <rPr>
        <sz val="10"/>
        <rFont val="Calibri"/>
        <family val="1"/>
      </rPr>
      <t>VERNIZ, FIXADO COM ARGAMASSA E PARAFUSOS. FORNECIMENTO  E INSTALAÇÃO.</t>
    </r>
  </si>
  <si>
    <r>
      <rPr>
        <sz val="10"/>
        <rFont val="Calibri"/>
        <family val="1"/>
      </rPr>
      <t>10.12</t>
    </r>
  </si>
  <si>
    <r>
      <rPr>
        <sz val="10"/>
        <rFont val="Calibri"/>
        <family val="1"/>
      </rPr>
      <t xml:space="preserve">CANTONEIRA DE ALUMÍNIO PARA PROTEÇÃO DE ARRESTAS EM CARPETES, PISOS LAMINADOS E AZULEJOS.
</t>
    </r>
    <r>
      <rPr>
        <sz val="10"/>
        <rFont val="Calibri"/>
        <family val="1"/>
      </rPr>
      <t>FIXADO COM PARAFUSOS. FORNECIMENTO  E INSTALAÇÃO.</t>
    </r>
  </si>
  <si>
    <r>
      <rPr>
        <sz val="10"/>
        <rFont val="Calibri"/>
        <family val="1"/>
      </rPr>
      <t>10.13</t>
    </r>
  </si>
  <si>
    <r>
      <rPr>
        <sz val="10"/>
        <rFont val="Calibri"/>
        <family val="1"/>
      </rPr>
      <t xml:space="preserve">FURO MECANIZADO  EM CONCRETO, COM PERFURATRIZ,  PARA INSTALAÇÕES HIDRÁULICAS, DIÂMETROS
</t>
    </r>
    <r>
      <rPr>
        <sz val="10"/>
        <rFont val="Calibri"/>
        <family val="1"/>
      </rPr>
      <t>MAIORES QUE 75 MM E MENORES OU IGUAIS A 150 MM. AF_09/2023</t>
    </r>
  </si>
  <si>
    <r>
      <rPr>
        <sz val="10"/>
        <rFont val="Calibri"/>
        <family val="1"/>
      </rPr>
      <t>10.14</t>
    </r>
  </si>
  <si>
    <r>
      <rPr>
        <sz val="10"/>
        <rFont val="Calibri"/>
        <family val="1"/>
      </rPr>
      <t xml:space="preserve">FURO MECANIZADO  EM CONCRETO, COM PERFURATRIZ,  PARA INSTALAÇÕES HIDRÁULICAS, DIÂMETROS
</t>
    </r>
    <r>
      <rPr>
        <sz val="10"/>
        <rFont val="Calibri"/>
        <family val="1"/>
      </rPr>
      <t>MAIORES QUE 40 MM E MENORES OU IGUAIS A 75 MM. AF_09/2023</t>
    </r>
  </si>
  <si>
    <r>
      <rPr>
        <b/>
        <sz val="10"/>
        <rFont val="Calibri"/>
        <family val="1"/>
      </rPr>
      <t>INSTALAÇÕES  DE ÁGUA FRIA</t>
    </r>
  </si>
  <si>
    <r>
      <rPr>
        <sz val="10"/>
        <rFont val="Calibri"/>
        <family val="1"/>
      </rPr>
      <t>11.1</t>
    </r>
  </si>
  <si>
    <r>
      <rPr>
        <sz val="10"/>
        <rFont val="Calibri"/>
        <family val="1"/>
      </rPr>
      <t>TUBO DE PVC RÍGIDO SOLDÁVEL MARROM, DN 25MM (3/4"), INCLUSIVE CONEXÕES</t>
    </r>
  </si>
  <si>
    <r>
      <rPr>
        <sz val="10"/>
        <rFont val="Calibri"/>
        <family val="1"/>
      </rPr>
      <t>11.2</t>
    </r>
  </si>
  <si>
    <r>
      <rPr>
        <sz val="10"/>
        <rFont val="Calibri"/>
        <family val="1"/>
      </rPr>
      <t>TUBO DE PVC RÍGIDO SOLDÁVEL MARROM, DN 32MM (1"), INCLUSIVE CONEXÕES</t>
    </r>
  </si>
  <si>
    <r>
      <rPr>
        <sz val="10"/>
        <rFont val="Calibri"/>
        <family val="1"/>
      </rPr>
      <t>11.3</t>
    </r>
  </si>
  <si>
    <r>
      <rPr>
        <sz val="10"/>
        <rFont val="Calibri"/>
        <family val="1"/>
      </rPr>
      <t>TUBO DE PVC RÍGIDO SOLDÁVEL MARROM, DN SOMM (1.1/2"), INCLUSIVE CONEXÕES</t>
    </r>
  </si>
  <si>
    <r>
      <rPr>
        <sz val="10"/>
        <rFont val="Calibri"/>
        <family val="1"/>
      </rPr>
      <t>11.4</t>
    </r>
  </si>
  <si>
    <r>
      <rPr>
        <sz val="10"/>
        <rFont val="Calibri"/>
        <family val="1"/>
      </rPr>
      <t>TUBO DE PVC RÍGIDO SOLDÁVEL MARROM, DN 60MM (2"), INCLUSIVE CONEXÕES</t>
    </r>
  </si>
  <si>
    <r>
      <rPr>
        <sz val="10"/>
        <rFont val="Calibri"/>
        <family val="1"/>
      </rPr>
      <t>11.5</t>
    </r>
  </si>
  <si>
    <r>
      <rPr>
        <sz val="10"/>
        <rFont val="Calibri"/>
        <family val="1"/>
      </rPr>
      <t xml:space="preserve">ADAPTADOR COM FLANGE E ANEL DE VEDAÇÃO, PVC, SOLDÁVEL, DN  25 MM X 3/4, INSTALADO EM RESERVAÇÃO DE ÁGUA DE EDIFICAÇÃO QUE POSSUA RESERVATÓRIO DE FIBRA/FIBROCIMENTO
</t>
    </r>
    <r>
      <rPr>
        <sz val="10"/>
        <rFont val="Calibri"/>
        <family val="1"/>
      </rPr>
      <t>FORNECIMENTO  E INSTALAÇÃO.  AF_06/2016</t>
    </r>
  </si>
  <si>
    <r>
      <rPr>
        <sz val="10"/>
        <rFont val="Calibri"/>
        <family val="1"/>
      </rPr>
      <t>11.6</t>
    </r>
  </si>
  <si>
    <r>
      <rPr>
        <sz val="10"/>
        <rFont val="Calibri"/>
        <family val="1"/>
      </rPr>
      <t xml:space="preserve">ADAPTADOR COM FLANGE E ANEL DE VEDAÇÃO, PVC, SOLDÁVEL, DN 32 MM X 1,  INSTALADO  EM RESERVAÇÃO DE ÁGUA DE EDIFICAÇÃO QUE POSSUA RESERVATÓRIO DE FIBRA/FIBROCIMENTO
</t>
    </r>
    <r>
      <rPr>
        <sz val="10"/>
        <rFont val="Calibri"/>
        <family val="1"/>
      </rPr>
      <t>FORNECIMENTO  E INSTALAÇÃO.  AF_06/2016</t>
    </r>
  </si>
  <si>
    <r>
      <rPr>
        <sz val="10"/>
        <rFont val="Calibri"/>
        <family val="1"/>
      </rPr>
      <t>11.7</t>
    </r>
  </si>
  <si>
    <r>
      <rPr>
        <sz val="10"/>
        <rFont val="Calibri"/>
        <family val="1"/>
      </rPr>
      <t xml:space="preserve">ADAPTADOR COM FLANGE E ANEL DE VEDAÇÃO, PVC, SOLDÁVEL, DN 60 MM X 2,  INSTALADO  EM RESERVAÇÃO DE ÁGUA DE EDIFICAÇÃO QUE POSSUA RESERVATÓRIO DE FIBRA/FIBROCIMENTO
</t>
    </r>
    <r>
      <rPr>
        <sz val="10"/>
        <rFont val="Calibri"/>
        <family val="1"/>
      </rPr>
      <t>FORNECIMENTO  E INSTALAÇÃO.  AF_06/2016</t>
    </r>
  </si>
  <si>
    <r>
      <rPr>
        <sz val="10"/>
        <rFont val="Calibri"/>
        <family val="1"/>
      </rPr>
      <t>11.8</t>
    </r>
  </si>
  <si>
    <r>
      <rPr>
        <sz val="10"/>
        <rFont val="Calibri"/>
        <family val="1"/>
      </rPr>
      <t xml:space="preserve">REGISTRO DE GAVETA BRUTO, LATÃO, ROSCÁVEL, 3/4", COM ACABAMENTO  E CANOPLA CROMADOS -
</t>
    </r>
    <r>
      <rPr>
        <sz val="10"/>
        <rFont val="Calibri"/>
        <family val="1"/>
      </rPr>
      <t>FORNECIMENTO  E INSTALAÇÃO.  AF_08/2021</t>
    </r>
  </si>
  <si>
    <r>
      <rPr>
        <sz val="10"/>
        <rFont val="Calibri"/>
        <family val="1"/>
      </rPr>
      <t>11.9</t>
    </r>
  </si>
  <si>
    <r>
      <rPr>
        <sz val="10"/>
        <rFont val="Calibri"/>
        <family val="1"/>
      </rPr>
      <t xml:space="preserve">REGISTRO DE ESFERA, PVC, SOLDÁVEL, COM VOLANTE, DN  25 MM - FORNECIMENTO  E INSTALAÇÃO.
</t>
    </r>
    <r>
      <rPr>
        <sz val="10"/>
        <rFont val="Calibri"/>
        <family val="1"/>
      </rPr>
      <t>AF_08/2021</t>
    </r>
  </si>
  <si>
    <r>
      <rPr>
        <sz val="10"/>
        <rFont val="Calibri"/>
        <family val="1"/>
      </rPr>
      <t>11.10</t>
    </r>
  </si>
  <si>
    <r>
      <rPr>
        <sz val="10"/>
        <rFont val="Calibri"/>
        <family val="1"/>
      </rPr>
      <t xml:space="preserve">REGISTRO DE ESFERA, PVC, SOLDÁVEL, COM VOLANTE, DN  32 MM - FORNECIMENTO  E INSTALAÇÃO.
</t>
    </r>
    <r>
      <rPr>
        <sz val="10"/>
        <rFont val="Calibri"/>
        <family val="1"/>
      </rPr>
      <t>AF_08/2021</t>
    </r>
  </si>
  <si>
    <r>
      <rPr>
        <sz val="10"/>
        <rFont val="Calibri"/>
        <family val="1"/>
      </rPr>
      <t>11.11</t>
    </r>
  </si>
  <si>
    <r>
      <rPr>
        <sz val="10"/>
        <rFont val="Calibri"/>
        <family val="1"/>
      </rPr>
      <t xml:space="preserve">REGISTRO DE ESFERA, PVC, SOLDÁVEL, COM VOLANTE, DN  60 MM - FORNECIMENTO  E INSTALAÇÃO.
</t>
    </r>
    <r>
      <rPr>
        <sz val="10"/>
        <rFont val="Calibri"/>
        <family val="1"/>
      </rPr>
      <t>AF_08/2021</t>
    </r>
  </si>
  <si>
    <r>
      <rPr>
        <sz val="10"/>
        <rFont val="Calibri"/>
        <family val="1"/>
      </rPr>
      <t>11.12</t>
    </r>
  </si>
  <si>
    <r>
      <rPr>
        <sz val="10"/>
        <rFont val="Calibri"/>
        <family val="1"/>
      </rPr>
      <t>TORNEIRA DE BOIA PARA CAIXA D'ÁGUA, ROSCÁVEL, 3/4" - FORNECIMENTO  E INSTALAÇÃO. AF_08/2021</t>
    </r>
  </si>
  <si>
    <r>
      <rPr>
        <sz val="10"/>
        <rFont val="Calibri"/>
        <family val="1"/>
      </rPr>
      <t>11.13</t>
    </r>
  </si>
  <si>
    <r>
      <rPr>
        <sz val="10"/>
        <rFont val="Calibri"/>
        <family val="1"/>
      </rPr>
      <t xml:space="preserve">VÁLVULA DE DESCARGA METÁLICA, BASE 1 1/2", ACABAMENTO  METALICO CROMADO    FORNECIMENTO  E
</t>
    </r>
    <r>
      <rPr>
        <sz val="10"/>
        <rFont val="Calibri"/>
        <family val="1"/>
      </rPr>
      <t>INSTALAÇÃO.  AF_08/2021</t>
    </r>
  </si>
  <si>
    <r>
      <rPr>
        <sz val="10"/>
        <rFont val="Calibri"/>
        <family val="1"/>
      </rPr>
      <t>11.14</t>
    </r>
  </si>
  <si>
    <r>
      <rPr>
        <sz val="10"/>
        <rFont val="Calibri"/>
        <family val="1"/>
      </rPr>
      <t>CAIXA D‘ÁGUA EM POLIETILENO,  2000 LITROS - FORNECIMENTO  E INSTALAÇÃO. AF_06/2021</t>
    </r>
  </si>
  <si>
    <r>
      <rPr>
        <sz val="10"/>
        <rFont val="Calibri"/>
        <family val="1"/>
      </rPr>
      <t>11.15</t>
    </r>
  </si>
  <si>
    <r>
      <rPr>
        <sz val="10"/>
        <rFont val="Calibri"/>
        <family val="1"/>
      </rPr>
      <t>ESCAVAÇÃO MANUAL DE VALA COM PROFUNDIDADE  MENOR OU IGUAL A 1,30 M. AF_02/2021</t>
    </r>
  </si>
  <si>
    <r>
      <rPr>
        <sz val="10"/>
        <rFont val="Calibri"/>
        <family val="1"/>
      </rPr>
      <t>11.16</t>
    </r>
  </si>
  <si>
    <r>
      <rPr>
        <sz val="10"/>
        <rFont val="Calibri"/>
        <family val="1"/>
      </rPr>
      <t>REATERRO MANUAL DE VALAS, COM COMPACTADOR  DE SOLOS DE PERCUSSÃO. AF_08/2023</t>
    </r>
  </si>
  <si>
    <r>
      <rPr>
        <b/>
        <sz val="10"/>
        <rFont val="Calibri"/>
        <family val="1"/>
      </rPr>
      <t>INSTALAç6ES DE ESGOTO E DRENAGEM</t>
    </r>
  </si>
  <si>
    <r>
      <rPr>
        <sz val="10"/>
        <rFont val="Calibri"/>
        <family val="1"/>
      </rPr>
      <t>12.1</t>
    </r>
  </si>
  <si>
    <r>
      <rPr>
        <sz val="10"/>
        <rFont val="Calibri"/>
        <family val="1"/>
      </rPr>
      <t xml:space="preserve">TUBO DE PVC RÍGIDO SOLDÁVEL BRANCO, PARA ESGOTO, SÉRIE NORMAL, DIÂMETRO 40MM (1 1/2"),
</t>
    </r>
    <r>
      <rPr>
        <sz val="10"/>
        <rFont val="Calibri"/>
        <family val="1"/>
      </rPr>
      <t>INCLUSIVE CONEXÕES</t>
    </r>
  </si>
  <si>
    <r>
      <rPr>
        <sz val="10"/>
        <rFont val="Calibri"/>
        <family val="1"/>
      </rPr>
      <t>12.2</t>
    </r>
  </si>
  <si>
    <r>
      <rPr>
        <sz val="10"/>
        <rFont val="Calibri"/>
        <family val="1"/>
      </rPr>
      <t xml:space="preserve">TUBO DE PVC RÍGIDO SOLDÁVEL BRANCO, PARA </t>
    </r>
    <r>
      <rPr>
        <vertAlign val="subscript"/>
        <sz val="10"/>
        <rFont val="Calibri"/>
        <family val="1"/>
      </rPr>
      <t xml:space="preserve">ESGOTO, </t>
    </r>
    <r>
      <rPr>
        <sz val="10"/>
        <rFont val="Calibri"/>
        <family val="1"/>
      </rPr>
      <t xml:space="preserve">SÉRIE NORMAL, DIÂMETRO SOMM (2"), INCLUSIVE
</t>
    </r>
    <r>
      <rPr>
        <sz val="10"/>
        <rFont val="Calibri"/>
        <family val="1"/>
      </rPr>
      <t>CONEXÕES</t>
    </r>
  </si>
  <si>
    <r>
      <rPr>
        <sz val="10"/>
        <rFont val="Calibri"/>
        <family val="1"/>
      </rPr>
      <t>12.3</t>
    </r>
  </si>
  <si>
    <r>
      <rPr>
        <sz val="10"/>
        <rFont val="Calibri"/>
        <family val="1"/>
      </rPr>
      <t xml:space="preserve">TUBO DE PVC RÍGIDO SOLDÁVEL BRANCO, PARA ESGOTO, SÉRIE NORMAL, DIÂMETRO 100MM (4"),
</t>
    </r>
    <r>
      <rPr>
        <sz val="10"/>
        <rFont val="Calibri"/>
        <family val="1"/>
      </rPr>
      <t>INCLUSIVE CONEXÕES</t>
    </r>
  </si>
  <si>
    <r>
      <rPr>
        <sz val="10"/>
        <rFont val="Calibri"/>
        <family val="1"/>
      </rPr>
      <t>12.4</t>
    </r>
  </si>
  <si>
    <r>
      <rPr>
        <sz val="10"/>
        <rFont val="Calibri"/>
        <family val="1"/>
      </rPr>
      <t xml:space="preserve">TUBO DE PVC RÍGIDO SOLDÁVEL BRANCO, PARA ESGOTO, SÉRIE NORMAL, DIÂMETRO 150MM (6"),
</t>
    </r>
    <r>
      <rPr>
        <sz val="10"/>
        <rFont val="Calibri"/>
        <family val="1"/>
      </rPr>
      <t>INCLUSIVE CONEXÕES</t>
    </r>
  </si>
  <si>
    <r>
      <rPr>
        <sz val="10"/>
        <rFont val="Calibri"/>
        <family val="1"/>
      </rPr>
      <t>12.5</t>
    </r>
  </si>
  <si>
    <r>
      <rPr>
        <sz val="10"/>
        <rFont val="Calibri"/>
        <family val="1"/>
      </rPr>
      <t xml:space="preserve">CAIXA SIFONADA, COM GRELHA QUADRADA, PVC, DN 150 X 150 X 50 MM, JUNTA SOLDÁVEL, FORNECIDA E
</t>
    </r>
    <r>
      <rPr>
        <sz val="10"/>
        <rFont val="Calibri"/>
        <family val="1"/>
      </rPr>
      <t>INSTALADA EM RAMAL DE DESCARGA OU EM RAMAL DE ESGOTO SANITÁRIO. AF_08/2022</t>
    </r>
  </si>
  <si>
    <r>
      <rPr>
        <sz val="10"/>
        <rFont val="Calibri"/>
        <family val="1"/>
      </rPr>
      <t>12.6</t>
    </r>
  </si>
  <si>
    <r>
      <rPr>
        <sz val="10"/>
        <rFont val="Calibri"/>
        <family val="1"/>
      </rPr>
      <t xml:space="preserve">RALO SECO, PVC, DN 100 X 40 MM, JUNTA SOLDÁVEL, FORNECIDO E INSTALADO  EM RAMAL DE DESCARGA
</t>
    </r>
    <r>
      <rPr>
        <sz val="10"/>
        <rFont val="Calibri"/>
        <family val="1"/>
      </rPr>
      <t>OU EM RAMAL DE ESGOTO SANITÁRIO. AF_08/2022</t>
    </r>
  </si>
  <si>
    <r>
      <rPr>
        <sz val="10"/>
        <rFont val="Calibri"/>
        <family val="1"/>
      </rPr>
      <t>12.7</t>
    </r>
  </si>
  <si>
    <r>
      <rPr>
        <sz val="10"/>
        <rFont val="Calibri"/>
        <family val="1"/>
      </rPr>
      <t xml:space="preserve">CAIXA DE GORDURA SIMPLES, RETANGULAR, EM ALVENARIA COM BLOCOS DE CONCRETO COM TAMPA DE
</t>
    </r>
    <r>
      <rPr>
        <sz val="10"/>
        <rFont val="Calibri"/>
        <family val="1"/>
      </rPr>
      <t>FERRO FUNDIDO, DIMENSÕES DE 0,6X0,6 M, ALTURA INTERNA = 0,8 M.</t>
    </r>
  </si>
  <si>
    <r>
      <rPr>
        <sz val="10"/>
        <rFont val="Calibri"/>
        <family val="1"/>
      </rPr>
      <t>12.8</t>
    </r>
  </si>
  <si>
    <r>
      <rPr>
        <sz val="10"/>
        <rFont val="Calibri"/>
        <family val="1"/>
      </rPr>
      <t xml:space="preserve">CAIXA DE INSPEÇÃO SIMPLES, RETANGULAR,  EM ALVENARIA COM BLOCOS DE CONCRETO COM TAMPA DE
</t>
    </r>
    <r>
      <rPr>
        <sz val="10"/>
        <rFont val="Calibri"/>
        <family val="1"/>
      </rPr>
      <t>FERRO FUNDIDO, DIMENSÕES DE 0,6X0,6 M, ALTURA INTERNA = 0,8 M.</t>
    </r>
  </si>
  <si>
    <r>
      <rPr>
        <sz val="10"/>
        <rFont val="Calibri"/>
        <family val="1"/>
      </rPr>
      <t>12.9</t>
    </r>
  </si>
  <si>
    <r>
      <rPr>
        <sz val="10"/>
        <rFont val="Calibri"/>
        <family val="1"/>
      </rPr>
      <t xml:space="preserve">CAIXA DE AREIA SIMPLES, RETANGULAR, EM ALVENARIA COM BLOCOS DE CONCRETO COM TAMPA DE
</t>
    </r>
    <r>
      <rPr>
        <sz val="10"/>
        <rFont val="Calibri"/>
        <family val="1"/>
      </rPr>
      <t>FERRO FUNDIDO, DIMENSÕES DE 0,6X0,6 M, ALTURA INTERNA = 0,8 M.</t>
    </r>
  </si>
  <si>
    <r>
      <rPr>
        <sz val="10"/>
        <rFont val="Calibri"/>
        <family val="1"/>
      </rPr>
      <t>12.10</t>
    </r>
  </si>
  <si>
    <r>
      <rPr>
        <sz val="10"/>
        <rFont val="Calibri"/>
        <family val="1"/>
      </rPr>
      <t>12.11</t>
    </r>
  </si>
  <si>
    <r>
      <rPr>
        <b/>
        <sz val="10"/>
        <rFont val="Calibri"/>
        <family val="1"/>
      </rPr>
      <t>APARELHOS SANITÁRIOS, METAIS, ESPELHOS E BANCADAS</t>
    </r>
  </si>
  <si>
    <r>
      <rPr>
        <sz val="10"/>
        <rFont val="Calibri"/>
        <family val="1"/>
      </rPr>
      <t>13.1</t>
    </r>
  </si>
  <si>
    <r>
      <rPr>
        <sz val="10"/>
        <rFont val="Calibri"/>
        <family val="1"/>
      </rPr>
      <t xml:space="preserve">VASO SANITÁRIO SIFONADO CONVENCIONAL  COM LOUÇA BRANCA, INCLUSO CONJUNTO DE LIGAÇÃO PARA
</t>
    </r>
    <r>
      <rPr>
        <sz val="10"/>
        <rFont val="Calibri"/>
        <family val="1"/>
      </rPr>
      <t>BACIA SANITÁRIA AJUSTÁVEL E ASSENTO - FORNECIMENTO  E INSTALAÇÃO.</t>
    </r>
  </si>
  <si>
    <r>
      <rPr>
        <sz val="10"/>
        <rFont val="Calibri"/>
        <family val="1"/>
      </rPr>
      <t>13.2</t>
    </r>
  </si>
  <si>
    <r>
      <rPr>
        <sz val="10"/>
        <rFont val="Calibri"/>
        <family val="1"/>
      </rPr>
      <t>VASO SANITÁRIO SIFONADO CONVENCIONAL  PARA PCD SEM FURO FRONTAL EM LOUÇA BRANCA, INCLUSO CONJUNTO DE LIGAÇÃO PARA BACIA SANITÁRIA AJUSTÁVEL E ASSENTO - FORNECIMENTO  E INSTALAÇÃO.</t>
    </r>
  </si>
  <si>
    <r>
      <rPr>
        <sz val="10"/>
        <rFont val="Calibri"/>
        <family val="1"/>
      </rPr>
      <t>13.3</t>
    </r>
  </si>
  <si>
    <r>
      <rPr>
        <sz val="10"/>
        <rFont val="Calibri"/>
        <family val="1"/>
      </rPr>
      <t xml:space="preserve">CUBA DE EMBUTIR OVAL EM LOUÇA BRANCA, 35 X SOCM OU EQUIVALENTE,  INCLUSO VÁLVULA EM METAL
</t>
    </r>
    <r>
      <rPr>
        <sz val="10"/>
        <rFont val="Calibri"/>
        <family val="1"/>
      </rPr>
      <t>CROMADO E SIFÃO FLEXÍVEL EM PVC - FORNECIMENTO  E INSTALAÇÃO. AF_01/2020</t>
    </r>
  </si>
  <si>
    <r>
      <rPr>
        <sz val="10"/>
        <rFont val="Calibri"/>
        <family val="1"/>
      </rPr>
      <t>13.4</t>
    </r>
  </si>
  <si>
    <r>
      <rPr>
        <sz val="10"/>
        <rFont val="Calibri"/>
        <family val="1"/>
      </rPr>
      <t xml:space="preserve">CUBA DE EMBUTIR DE AÇO INOXIDÁVEL MÉDIA, INCLUSO VÁLVULA TIPO AMERICANA EM METAL CROMADO
</t>
    </r>
    <r>
      <rPr>
        <sz val="10"/>
        <rFont val="Calibri"/>
        <family val="1"/>
      </rPr>
      <t>E SIFÃO FLEXÍVEL EM PVC - FORNECIMENTO  E INSTALAÇÃO.  AF_01/2020</t>
    </r>
  </si>
  <si>
    <r>
      <rPr>
        <sz val="10"/>
        <rFont val="Calibri"/>
        <family val="1"/>
      </rPr>
      <t>13.5</t>
    </r>
  </si>
  <si>
    <r>
      <rPr>
        <sz val="10"/>
        <rFont val="Calibri"/>
        <family val="1"/>
      </rPr>
      <t xml:space="preserve">LAVATÓRIO DE LOUÇA BRANCA COM COLUNA SUSPENSA, LINHA VOGUE PLUS CONFORT PARA PORTADORES
</t>
    </r>
    <r>
      <rPr>
        <sz val="10"/>
        <rFont val="Calibri"/>
        <family val="1"/>
      </rPr>
      <t>DE NECESSIDADES  ESPECIAIS, MARCA DE REFERENCIA DECA, CELITE OU IDEAL STANDART, INCLUSIVE VALVULA, SIFÃO E ENGATES, EXCLUSIVE TORNEIRA</t>
    </r>
  </si>
  <si>
    <r>
      <rPr>
        <sz val="10"/>
        <rFont val="Calibri"/>
        <family val="1"/>
      </rPr>
      <t>13.6</t>
    </r>
  </si>
  <si>
    <r>
      <rPr>
        <sz val="10"/>
        <rFont val="Calibri"/>
        <family val="1"/>
      </rPr>
      <t xml:space="preserve">TORNEIRA CROMADA TUBO MÓVEL, DE MESA, 1/2   OU 3/4  , PARA PIA DE COZINHA, PADRÃO ALTO -
</t>
    </r>
    <r>
      <rPr>
        <sz val="10"/>
        <rFont val="Calibri"/>
        <family val="1"/>
      </rPr>
      <t>FORNECIMENTO  E INSTALAÇÃO.  AF_01/2020</t>
    </r>
  </si>
  <si>
    <r>
      <rPr>
        <sz val="10"/>
        <rFont val="Calibri"/>
        <family val="1"/>
      </rPr>
      <t>13.7</t>
    </r>
  </si>
  <si>
    <r>
      <rPr>
        <sz val="10"/>
        <rFont val="Calibri"/>
        <family val="1"/>
      </rPr>
      <t xml:space="preserve">TORNEIRA PRESSÃO CROMADA DIÂM. 1/2" PARA LAVATÓRIO, MARCAS DE REFERÊNCIA FABRIMAR, DECA OU
</t>
    </r>
    <r>
      <rPr>
        <sz val="10"/>
        <rFont val="Calibri"/>
        <family val="1"/>
      </rPr>
      <t>DOCOL</t>
    </r>
  </si>
  <si>
    <r>
      <rPr>
        <sz val="10"/>
        <rFont val="Calibri"/>
        <family val="1"/>
      </rPr>
      <t>13.8</t>
    </r>
  </si>
  <si>
    <r>
      <rPr>
        <sz val="10"/>
        <rFont val="Calibri"/>
        <family val="1"/>
      </rPr>
      <t xml:space="preserve">BANCADA DE GRANITO, POLIDO, TIPO OCRE ITABIRA, ESP. 2CM. INCLUSO SAIA (H=10CM), RODABANCADA
</t>
    </r>
    <r>
      <rPr>
        <sz val="10"/>
        <rFont val="Calibri"/>
        <family val="1"/>
      </rPr>
      <t>(H=10CM) E SUPORTE DE FIXAÇÃO. FORNECIMENTO  E INSTALAÇÃO.</t>
    </r>
  </si>
  <si>
    <r>
      <rPr>
        <sz val="10"/>
        <rFont val="Calibri"/>
        <family val="1"/>
      </rPr>
      <t>13.9</t>
    </r>
  </si>
  <si>
    <r>
      <rPr>
        <sz val="10"/>
        <rFont val="Calibri"/>
        <family val="1"/>
      </rPr>
      <t xml:space="preserve">BARRA DE APOIO RETA, EM ACO INOX POLIDO, COMPRIMENTO 80 CM,  FIXADA NA PAREDE
</t>
    </r>
    <r>
      <rPr>
        <sz val="10"/>
        <rFont val="Calibri"/>
        <family val="1"/>
      </rPr>
      <t>FORNECIMENTO  E INSTALAÇÃO.  AF_01/2020</t>
    </r>
  </si>
  <si>
    <r>
      <rPr>
        <sz val="10"/>
        <rFont val="Calibri"/>
        <family val="1"/>
      </rPr>
      <t>13.10</t>
    </r>
  </si>
  <si>
    <r>
      <rPr>
        <sz val="10"/>
        <rFont val="Calibri"/>
        <family val="1"/>
      </rPr>
      <t>ESPELHO CRISTAL E=4MM, FIXADO NA PAREDE COM SILICONE. FORNECIMENTO  E INSTALAÇÃO.</t>
    </r>
  </si>
  <si>
    <r>
      <rPr>
        <sz val="10"/>
        <rFont val="Calibri"/>
        <family val="1"/>
      </rPr>
      <t>13.11</t>
    </r>
  </si>
  <si>
    <r>
      <rPr>
        <sz val="10"/>
        <rFont val="Calibri"/>
        <family val="1"/>
      </rPr>
      <t>PAPELEIRA  DE PAREDE EM METAL CROMADO SEM TAMPA, INCLUSO FIXAÇÃO. AF_01/2020</t>
    </r>
  </si>
  <si>
    <r>
      <rPr>
        <sz val="10"/>
        <rFont val="Calibri"/>
        <family val="1"/>
      </rPr>
      <t>13.12</t>
    </r>
  </si>
  <si>
    <r>
      <rPr>
        <sz val="10"/>
        <rFont val="Calibri"/>
        <family val="1"/>
      </rPr>
      <t xml:space="preserve">DUCHA MANUAL ACQUA JET , LINHA AQUARIUS, COM REGISTRO REF.C 2195, MARCAS DE REFERÊNCIA
</t>
    </r>
    <r>
      <rPr>
        <sz val="10"/>
        <rFont val="Calibri"/>
        <family val="1"/>
      </rPr>
      <t>FABRIMAR, DECA OU DOCOL</t>
    </r>
  </si>
  <si>
    <r>
      <rPr>
        <b/>
        <sz val="10"/>
        <rFont val="Calibri"/>
        <family val="1"/>
      </rPr>
      <t>INSTALAÇ6ES DE COMBATE A INCÊNDIO</t>
    </r>
  </si>
  <si>
    <r>
      <rPr>
        <sz val="10"/>
        <rFont val="Calibri"/>
        <family val="1"/>
      </rPr>
      <t>14.1</t>
    </r>
  </si>
  <si>
    <r>
      <rPr>
        <sz val="10"/>
        <rFont val="Calibri"/>
        <family val="1"/>
      </rPr>
      <t xml:space="preserve">ABRIGO PARA HIDRANTE , 90X60X17CM, COM REGISTRO GLOBO ANGULAR 45 GRAUS 2 1/2”, ADAPTADOR
</t>
    </r>
    <r>
      <rPr>
        <sz val="10"/>
        <rFont val="Calibri"/>
        <family val="1"/>
      </rPr>
      <t>STORZ 2 1/2”, MANGUEIRA DE INCÊNDIO DE 2X15M, REDUÇÃO DE 2 1/2”X1 1/2” E ESGUICHO EM LATÃO 1 1/2“. FORNECIMENTO  E INSTALAÇÃO.</t>
    </r>
  </si>
  <si>
    <r>
      <rPr>
        <sz val="10"/>
        <rFont val="Calibri"/>
        <family val="1"/>
      </rPr>
      <t>14.2</t>
    </r>
  </si>
  <si>
    <r>
      <rPr>
        <sz val="10"/>
        <rFont val="Calibri"/>
        <family val="1"/>
      </rPr>
      <t xml:space="preserve">HIDRANTE DE RECALQUE NO PASSEIO EM CAIXA METÁLICA DE 40X60X40CM,  INCL. REGISTRO GLOBO
</t>
    </r>
    <r>
      <rPr>
        <sz val="10"/>
        <rFont val="Calibri"/>
        <family val="1"/>
      </rPr>
      <t>ANGULAR 90º DE 63MM, ADAPTADOR  P/ ENGATE RÁPIDO E TAMPA C/ CORRENTE</t>
    </r>
  </si>
  <si>
    <r>
      <rPr>
        <sz val="10"/>
        <rFont val="Calibri"/>
        <family val="1"/>
      </rPr>
      <t>14.3</t>
    </r>
  </si>
  <si>
    <r>
      <rPr>
        <sz val="10"/>
        <rFont val="Calibri"/>
        <family val="1"/>
      </rPr>
      <t>TUBO DE AÇO GALVANIZADO, INCLUSIVE CONEXÕES,  DIÂM. 65MM (21/2"), PINTADO NA COR VERMELHA.</t>
    </r>
  </si>
  <si>
    <r>
      <rPr>
        <sz val="10"/>
        <rFont val="Calibri"/>
        <family val="1"/>
      </rPr>
      <t>14.4</t>
    </r>
  </si>
  <si>
    <r>
      <rPr>
        <sz val="10"/>
        <rFont val="Calibri"/>
        <family val="1"/>
      </rPr>
      <t xml:space="preserve">TUBO DE AÇO CARBONO GALVANIZADO,  COM COSTURA, CLASSE LEVE, DIÂMETRO 25MM (1"), INCLUSIVE
</t>
    </r>
    <r>
      <rPr>
        <sz val="10"/>
        <rFont val="Calibri"/>
        <family val="1"/>
      </rPr>
      <t>CONEXÕES</t>
    </r>
  </si>
  <si>
    <r>
      <rPr>
        <sz val="10"/>
        <rFont val="Calibri"/>
        <family val="1"/>
      </rPr>
      <t>14.5</t>
    </r>
  </si>
  <si>
    <r>
      <rPr>
        <sz val="10"/>
        <rFont val="Calibri"/>
        <family val="1"/>
      </rPr>
      <t>REGISTRO DE GAVETA BRUTO, LATÃO, ROSCÁVEL, 2 1/2" - FORNECIMENTO  E INSTALAÇÃO.  AF_08/2021</t>
    </r>
  </si>
  <si>
    <r>
      <rPr>
        <sz val="10"/>
        <rFont val="Calibri"/>
        <family val="1"/>
      </rPr>
      <t>14.6</t>
    </r>
  </si>
  <si>
    <r>
      <rPr>
        <sz val="10"/>
        <rFont val="Calibri"/>
        <family val="1"/>
      </rPr>
      <t>REGISTRO DE GAVETA BRUTO, LATÃO, ROSCÁVEL, 1" - FORNECIMENTO  E INSTALAÇÃO.  AF_08/2021</t>
    </r>
  </si>
  <si>
    <r>
      <rPr>
        <sz val="10"/>
        <rFont val="Calibri"/>
        <family val="1"/>
      </rPr>
      <t>14.7</t>
    </r>
  </si>
  <si>
    <r>
      <rPr>
        <sz val="10"/>
        <rFont val="Calibri"/>
        <family val="1"/>
      </rPr>
      <t xml:space="preserve">FLANGE EM AÇO, DN 75 MM X 2 1/2”, INSTALADO  EM RESERVAÇÃO DE ÁGUA DE EDIFICAÇÃO.
</t>
    </r>
    <r>
      <rPr>
        <sz val="10"/>
        <rFont val="Calibri"/>
        <family val="1"/>
      </rPr>
      <t>FORNECIMENTO  E INSTALAÇÃO.</t>
    </r>
  </si>
  <si>
    <r>
      <rPr>
        <sz val="10"/>
        <rFont val="Calibri"/>
        <family val="1"/>
      </rPr>
      <t>14.8</t>
    </r>
  </si>
  <si>
    <r>
      <rPr>
        <sz val="10"/>
        <rFont val="Calibri"/>
        <family val="1"/>
      </rPr>
      <t xml:space="preserve">VÁLVULA DE RETENÇÃO HORIZONTAL, DE BRONZE, ROSCÁVEL, 2 1/2" - FORNECIMENTO  E INSTALAÇÃO.
</t>
    </r>
    <r>
      <rPr>
        <sz val="10"/>
        <rFont val="Calibri"/>
        <family val="1"/>
      </rPr>
      <t>AF_08/2021</t>
    </r>
  </si>
  <si>
    <r>
      <rPr>
        <sz val="10"/>
        <rFont val="Calibri"/>
        <family val="1"/>
      </rPr>
      <t>14.9</t>
    </r>
  </si>
  <si>
    <r>
      <rPr>
        <sz val="10"/>
        <rFont val="Calibri"/>
        <family val="1"/>
      </rPr>
      <t xml:space="preserve">MANÔMETRO  0 A 200 PSI (0 A 14 KGF/CM2), D = SOMM E PRESSOSTATO  PARA ACIONAMENTO  DE BOMBA
</t>
    </r>
    <r>
      <rPr>
        <sz val="10"/>
        <rFont val="Calibri"/>
        <family val="1"/>
      </rPr>
      <t>FORNECIMENTO  E INSTALAÇÃO.</t>
    </r>
  </si>
  <si>
    <r>
      <rPr>
        <sz val="10"/>
        <rFont val="Calibri"/>
        <family val="1"/>
      </rPr>
      <t>14.10</t>
    </r>
  </si>
  <si>
    <r>
      <rPr>
        <sz val="10"/>
        <rFont val="Calibri"/>
        <family val="1"/>
      </rPr>
      <t>PAINEL ELÉTRICO PARA BOMBA DE INCÊNDIO 5 CV, TRIFÁSICO, COMPLETO EM CHAPA DE AÇO, SELETORA, BOTÃO PARADA DE EMERGÊNCIA, DISJUNTORES,  RELÊS E CONTATORES.  FORNECIMENTO  E INSTALAÇÃO.</t>
    </r>
  </si>
  <si>
    <r>
      <rPr>
        <sz val="10"/>
        <rFont val="Consolas"/>
        <family val="3"/>
      </rPr>
      <t>UN</t>
    </r>
  </si>
  <si>
    <r>
      <rPr>
        <sz val="10"/>
        <rFont val="Calibri"/>
        <family val="1"/>
      </rPr>
      <t>14.11</t>
    </r>
  </si>
  <si>
    <r>
      <rPr>
        <sz val="10"/>
        <rFont val="Calibri"/>
        <family val="1"/>
      </rPr>
      <t xml:space="preserve">TANQUE HIDROPNEUMÁTICO PARA SISTEMA PARA SISTEMA DE COMBATE A INCÊNDIO. FORNECIMENTO  E
</t>
    </r>
    <r>
      <rPr>
        <sz val="10"/>
        <rFont val="Calibri"/>
        <family val="1"/>
      </rPr>
      <t>INSTALAÇÃO.</t>
    </r>
  </si>
  <si>
    <r>
      <rPr>
        <sz val="10"/>
        <rFont val="Calibri"/>
        <family val="1"/>
      </rPr>
      <t>14.12</t>
    </r>
  </si>
  <si>
    <r>
      <rPr>
        <sz val="10"/>
        <rFont val="Calibri"/>
        <family val="1"/>
      </rPr>
      <t xml:space="preserve">BOMBA CENTRÍFUGA PARA SISTEMA DE COMBATE A INCÊNDIO, TRIFÁSICA, 5 CV. FORNECIMENTO  E
</t>
    </r>
    <r>
      <rPr>
        <sz val="10"/>
        <rFont val="Calibri"/>
        <family val="1"/>
      </rPr>
      <t>INSTALAÇÃO.</t>
    </r>
  </si>
  <si>
    <r>
      <rPr>
        <sz val="10"/>
        <rFont val="Calibri"/>
        <family val="1"/>
      </rPr>
      <t>14.13</t>
    </r>
  </si>
  <si>
    <r>
      <rPr>
        <sz val="10"/>
        <rFont val="Calibri"/>
        <family val="1"/>
      </rPr>
      <t xml:space="preserve">RESERVATÓRIO  DE ÁGUA DE 16000L, EM POLIETILENO DE ALTA DENSIDADE, COM TAMPA, INCLUSO
</t>
    </r>
    <r>
      <rPr>
        <sz val="10"/>
        <rFont val="Calibri"/>
        <family val="1"/>
      </rPr>
      <t>IÇAMENTO. FORNECIMENTO  E INSTALAÇÃO.</t>
    </r>
  </si>
  <si>
    <r>
      <rPr>
        <sz val="10"/>
        <rFont val="Calibri"/>
        <family val="1"/>
      </rPr>
      <t>14.14</t>
    </r>
  </si>
  <si>
    <r>
      <rPr>
        <sz val="10"/>
        <rFont val="Calibri"/>
        <family val="1"/>
      </rPr>
      <t xml:space="preserve">FORNECIMENTO  E INSTALAÇÃO DE CENTRAL DE ALARME DE INCÊNDIO ENDEREÇÁVEL,  CAPACIDADE ATÉ:
</t>
    </r>
    <r>
      <rPr>
        <sz val="10"/>
        <rFont val="Calibri"/>
        <family val="1"/>
      </rPr>
      <t>256 ENDEREÇOS,  4 LAÇOS COM BATERIA REF. WALMONOF,  ABAFIRE, DELTAFIRE OU EQUIVALENTE</t>
    </r>
  </si>
  <si>
    <r>
      <rPr>
        <sz val="10"/>
        <rFont val="Calibri"/>
        <family val="1"/>
      </rPr>
      <t>14.15</t>
    </r>
  </si>
  <si>
    <r>
      <rPr>
        <sz val="10"/>
        <rFont val="Calibri"/>
        <family val="1"/>
      </rPr>
      <t xml:space="preserve">FORNECIMENTO  E INSTALAÇÃO DE ACIONADOR MANUAL DE ALARME DE INCÊNDIO ENDEREÇAVEL,  TIPO
</t>
    </r>
    <r>
      <rPr>
        <sz val="10"/>
        <rFont val="Calibri"/>
        <family val="1"/>
      </rPr>
      <t>QUEBRA VIDRO</t>
    </r>
  </si>
  <si>
    <r>
      <rPr>
        <sz val="10"/>
        <rFont val="Calibri"/>
        <family val="1"/>
      </rPr>
      <t>14.16</t>
    </r>
  </si>
  <si>
    <r>
      <rPr>
        <sz val="10"/>
        <rFont val="Calibri"/>
        <family val="1"/>
      </rPr>
      <t>FORNECIMENTO  E INSTALAÇÃO DE SIRENE ELETRONICA MÉDIA TIPO CORNETA</t>
    </r>
  </si>
  <si>
    <r>
      <rPr>
        <sz val="10.5"/>
        <rFont val="Calibri"/>
        <family val="1"/>
      </rPr>
      <t>14.17</t>
    </r>
  </si>
  <si>
    <r>
      <rPr>
        <sz val="10.5"/>
        <rFont val="Calibri"/>
        <family val="1"/>
      </rPr>
      <t>PROP.</t>
    </r>
  </si>
  <si>
    <r>
      <rPr>
        <sz val="10.5"/>
        <rFont val="Calibri"/>
        <family val="1"/>
      </rPr>
      <t xml:space="preserve">ILUMINAÇÃO DE EMERGÊNCIA  COMPLETO, INCLUSIVE BLOCO AUTÔNOMO DE ILUMINAÇÃO COM TOMADA
</t>
    </r>
    <r>
      <rPr>
        <sz val="10.5"/>
        <rFont val="Calibri"/>
        <family val="1"/>
      </rPr>
      <t>UNIVERSAL. FORNECIMENTO  E INSTALAÇÃO.</t>
    </r>
  </si>
  <si>
    <r>
      <rPr>
        <sz val="10.5"/>
        <rFont val="Calibri"/>
        <family val="1"/>
      </rPr>
      <t>UN</t>
    </r>
  </si>
  <si>
    <r>
      <rPr>
        <sz val="10.5"/>
        <rFont val="Calibri"/>
        <family val="1"/>
      </rPr>
      <t>14.18</t>
    </r>
  </si>
  <si>
    <r>
      <rPr>
        <sz val="10.5"/>
        <rFont val="Calibri"/>
        <family val="1"/>
      </rPr>
      <t>CABO BLINDADO PARA SISTEMA DE ALARME DE INCÊNDIO 2 X 1,5 MM2. FORNECIMENTO  E INSTALAÇÃO.</t>
    </r>
  </si>
  <si>
    <r>
      <rPr>
        <sz val="10.5"/>
        <rFont val="Calibri"/>
        <family val="1"/>
      </rPr>
      <t>M</t>
    </r>
  </si>
  <si>
    <r>
      <rPr>
        <sz val="10.5"/>
        <rFont val="Calibri"/>
        <family val="1"/>
      </rPr>
      <t>14.19</t>
    </r>
  </si>
  <si>
    <r>
      <rPr>
        <sz val="10.5"/>
        <rFont val="Calibri"/>
        <family val="1"/>
      </rPr>
      <t>PLACA DE SINALIZAÇÃO  DE EMERGÊNCIA FIXADA NA PAREDE.</t>
    </r>
  </si>
  <si>
    <r>
      <rPr>
        <sz val="10.5"/>
        <rFont val="Calibri"/>
        <family val="1"/>
      </rPr>
      <t>14.20</t>
    </r>
  </si>
  <si>
    <r>
      <rPr>
        <sz val="10.5"/>
        <rFont val="Calibri"/>
        <family val="1"/>
      </rPr>
      <t>DER-ES</t>
    </r>
  </si>
  <si>
    <r>
      <rPr>
        <sz val="10.5"/>
        <rFont val="Calibri"/>
        <family val="1"/>
      </rPr>
      <t xml:space="preserve">EXTINTOR DE INCÊNDIO PORTÁTIL DE PÓ QUÍMICO ABC COM CAPACIDADE 2A-20B:C (4 KG), INCLUSIVE
</t>
    </r>
    <r>
      <rPr>
        <sz val="10.5"/>
        <rFont val="Calibri"/>
        <family val="1"/>
      </rPr>
      <t>SUPORTE PARA FIXAÇÃO, EXCLUSIVE PLACA SINALIZADORA EM PVC FOTOLUMINESCENTE</t>
    </r>
  </si>
  <si>
    <r>
      <rPr>
        <sz val="10.5"/>
        <rFont val="Calibri"/>
        <family val="1"/>
      </rPr>
      <t>UND</t>
    </r>
  </si>
  <si>
    <r>
      <rPr>
        <sz val="10.5"/>
        <rFont val="Calibri"/>
        <family val="1"/>
      </rPr>
      <t>14.21</t>
    </r>
  </si>
  <si>
    <r>
      <rPr>
        <sz val="10.5"/>
        <rFont val="Calibri"/>
        <family val="1"/>
      </rPr>
      <t xml:space="preserve">ELETRODUTO DE AÇO GALVANIZADO, DIÂMETRO DE 3/4”, INCLUSIVE CONEXÕES E CAIXAS. FORNECIMENTO
</t>
    </r>
    <r>
      <rPr>
        <sz val="10.5"/>
        <rFont val="Calibri"/>
        <family val="1"/>
      </rPr>
      <t>E INSTALAÇÃO.</t>
    </r>
  </si>
  <si>
    <r>
      <rPr>
        <b/>
        <sz val="10.5"/>
        <rFont val="Calibri"/>
        <family val="1"/>
      </rPr>
      <t>INSTALAÇÕES ELÉTRICAS E DE DADOS</t>
    </r>
  </si>
  <si>
    <r>
      <rPr>
        <sz val="10.5"/>
        <rFont val="Calibri"/>
        <family val="1"/>
      </rPr>
      <t>15.1</t>
    </r>
  </si>
  <si>
    <r>
      <rPr>
        <sz val="10.5"/>
        <rFont val="Calibri"/>
        <family val="1"/>
      </rPr>
      <t>SINAPI</t>
    </r>
  </si>
  <si>
    <r>
      <rPr>
        <sz val="10.5"/>
        <rFont val="Calibri"/>
        <family val="1"/>
      </rPr>
      <t xml:space="preserve">ELETRODUTO FLEXÍVEL CORRUGADO, PVC, DN 25 MM (3/4"), PARA CIRCUITOS TERMINAIS, INSTALADO EM
</t>
    </r>
    <r>
      <rPr>
        <sz val="10.5"/>
        <rFont val="Calibri"/>
        <family val="1"/>
      </rPr>
      <t>FORRO - FORNECIMENTO  E INSTALAÇÃO. AF_03/2023</t>
    </r>
  </si>
  <si>
    <r>
      <rPr>
        <sz val="10.5"/>
        <rFont val="Calibri"/>
        <family val="1"/>
      </rPr>
      <t>15.2</t>
    </r>
  </si>
  <si>
    <r>
      <rPr>
        <sz val="10.5"/>
        <rFont val="Calibri"/>
        <family val="1"/>
      </rPr>
      <t xml:space="preserve">ELETRODUTO FLEXÍVEL CORRUGADO, PVC, DN 32 MM (1"), PARA CIRCUITOS TERMINAIS, INSTALADO EM
</t>
    </r>
    <r>
      <rPr>
        <sz val="10.5"/>
        <rFont val="Calibri"/>
        <family val="1"/>
      </rPr>
      <t>FORRO - FORNECIMENTO  E INSTALAÇÃO. AF_03/2023</t>
    </r>
  </si>
  <si>
    <r>
      <rPr>
        <sz val="10.5"/>
        <rFont val="Calibri"/>
        <family val="1"/>
      </rPr>
      <t>15.3</t>
    </r>
  </si>
  <si>
    <r>
      <rPr>
        <sz val="10.5"/>
        <rFont val="Calibri"/>
        <family val="1"/>
      </rPr>
      <t xml:space="preserve">ELETRODUTO FLEXÍVEL CORRUGADO, PEAD, DN 50 (1 1/2"), PARA REDE ENTERRADA DE DISTRIBUIÇÃO  DE
</t>
    </r>
    <r>
      <rPr>
        <sz val="10.5"/>
        <rFont val="Calibri"/>
        <family val="1"/>
      </rPr>
      <t>ENERGIA ELÉTRICA - FORNECIMENTO  E INSTALAÇÃO. AF_12/2021</t>
    </r>
  </si>
  <si>
    <r>
      <rPr>
        <sz val="10.5"/>
        <rFont val="Calibri"/>
        <family val="1"/>
      </rPr>
      <t>15.4</t>
    </r>
  </si>
  <si>
    <r>
      <rPr>
        <sz val="10.5"/>
        <rFont val="Calibri"/>
        <family val="1"/>
      </rPr>
      <t>ELETRODUTO DE PVC RÍGIDO ROSCÁVEL, DIÂMETRO 3/4", INCLUSIVE CONEXÕES</t>
    </r>
  </si>
  <si>
    <r>
      <rPr>
        <sz val="10.5"/>
        <rFont val="Calibri"/>
        <family val="1"/>
      </rPr>
      <t>15.5</t>
    </r>
  </si>
  <si>
    <r>
      <rPr>
        <sz val="10.5"/>
        <rFont val="Calibri"/>
        <family val="1"/>
      </rPr>
      <t>ELETRODUTO DE PVC RÍGIDO ROSCÁVEL, DIÂMETRO 1", INCLUSIVE CONEXÕES</t>
    </r>
  </si>
  <si>
    <r>
      <rPr>
        <sz val="10.5"/>
        <rFont val="Calibri"/>
        <family val="1"/>
      </rPr>
      <t>15.6</t>
    </r>
  </si>
  <si>
    <r>
      <rPr>
        <sz val="10.5"/>
        <rFont val="Calibri"/>
        <family val="1"/>
      </rPr>
      <t xml:space="preserve">ELETRODUTO FLEXÍVEL CORRUGADO, PEAD, DN 100 (4"), PARA REDE ENTERRADA DE DISTRIBUIÇÃO  DE
</t>
    </r>
    <r>
      <rPr>
        <sz val="10.5"/>
        <rFont val="Calibri"/>
        <family val="1"/>
      </rPr>
      <t>ENERGIA ELÉTRICA - FORNECIMENTO  E INSTALAÇÃO. AF_12/2021</t>
    </r>
  </si>
  <si>
    <r>
      <rPr>
        <sz val="10.5"/>
        <rFont val="Calibri"/>
        <family val="1"/>
      </rPr>
      <t>15.7</t>
    </r>
  </si>
  <si>
    <r>
      <rPr>
        <sz val="10.5"/>
        <rFont val="Calibri"/>
        <family val="1"/>
      </rPr>
      <t xml:space="preserve">ELETROCALHA PERFURADA EM AÇO GALVANIZADO,  LARGURA SOMM E ALTURA SOMM, INCLUSIVE FIXAÇÃO
</t>
    </r>
    <r>
      <rPr>
        <sz val="10.5"/>
        <rFont val="Calibri"/>
        <family val="1"/>
      </rPr>
      <t>E CONEXÕES. FORNECIMENTO  E INSTALAÇÃO.</t>
    </r>
  </si>
  <si>
    <r>
      <rPr>
        <sz val="10.5"/>
        <rFont val="Calibri"/>
        <family val="1"/>
      </rPr>
      <t>15.8</t>
    </r>
  </si>
  <si>
    <r>
      <rPr>
        <sz val="10.5"/>
        <rFont val="Calibri"/>
        <family val="1"/>
      </rPr>
      <t xml:space="preserve">CABO DE COBRE FLEXÍVEL ISOLADO, 2,5 MM*, ANTI-CHAMA 450/750 V, PARA CIRCUITOS TERMINAIS -
</t>
    </r>
    <r>
      <rPr>
        <sz val="10.5"/>
        <rFont val="Calibri"/>
        <family val="1"/>
      </rPr>
      <t>FORNECIMENTO  E INSTALAÇÃO. AF_03/2023</t>
    </r>
  </si>
  <si>
    <r>
      <rPr>
        <sz val="10.5"/>
        <rFont val="Calibri"/>
        <family val="1"/>
      </rPr>
      <t>15.9</t>
    </r>
  </si>
  <si>
    <r>
      <rPr>
        <sz val="10.5"/>
        <rFont val="Calibri"/>
        <family val="1"/>
      </rPr>
      <t>CABO DE COBRE FLEXÍVEL ISOLADO, 4 MM</t>
    </r>
    <r>
      <rPr>
        <vertAlign val="superscript"/>
        <sz val="10.5"/>
        <rFont val="Calibri"/>
        <family val="1"/>
      </rPr>
      <t>2</t>
    </r>
    <r>
      <rPr>
        <sz val="10.5"/>
        <rFont val="Calibri"/>
        <family val="1"/>
      </rPr>
      <t xml:space="preserve">, ANTI-CHAMA 450/750 V, PARA CIRCUITOS TERMINAIS -
</t>
    </r>
    <r>
      <rPr>
        <sz val="10.5"/>
        <rFont val="Calibri"/>
        <family val="1"/>
      </rPr>
      <t>FORNECIMENTO  E INSTALAÇÃO. AF_03/2023</t>
    </r>
  </si>
  <si>
    <r>
      <rPr>
        <sz val="10.5"/>
        <rFont val="Calibri"/>
        <family val="1"/>
      </rPr>
      <t>15.10</t>
    </r>
  </si>
  <si>
    <r>
      <rPr>
        <sz val="10.5"/>
        <rFont val="Calibri"/>
        <family val="1"/>
      </rPr>
      <t>CABO DE COBRE FLEXÍVEL ISOLADO, 16 MM</t>
    </r>
    <r>
      <rPr>
        <vertAlign val="superscript"/>
        <sz val="10.5"/>
        <rFont val="Calibri"/>
        <family val="1"/>
      </rPr>
      <t>2</t>
    </r>
    <r>
      <rPr>
        <sz val="10.5"/>
        <rFont val="Calibri"/>
        <family val="1"/>
      </rPr>
      <t xml:space="preserve">, ANTI-CHAMA 0,6/1,0 KV, PARA CIRCUITOS TERMINAIS -
</t>
    </r>
    <r>
      <rPr>
        <sz val="10.5"/>
        <rFont val="Calibri"/>
        <family val="1"/>
      </rPr>
      <t>FORNECIMENTO  E INSTALAÇÃO. AF_03/2023</t>
    </r>
  </si>
  <si>
    <r>
      <rPr>
        <sz val="10.5"/>
        <rFont val="Calibri"/>
        <family val="1"/>
      </rPr>
      <t>15.11</t>
    </r>
  </si>
  <si>
    <r>
      <rPr>
        <sz val="10.5"/>
        <rFont val="Calibri"/>
        <family val="1"/>
      </rPr>
      <t>CABO DE COBRE FLEXÍVEL ISOLADO, 25 MM</t>
    </r>
    <r>
      <rPr>
        <vertAlign val="superscript"/>
        <sz val="10.5"/>
        <rFont val="Calibri"/>
        <family val="1"/>
      </rPr>
      <t>2</t>
    </r>
    <r>
      <rPr>
        <sz val="10.5"/>
        <rFont val="Calibri"/>
        <family val="1"/>
      </rPr>
      <t xml:space="preserve">, ANTI-CHAMA 0,6/1,0 KV, PARA REDE ENTERRADA DE
</t>
    </r>
    <r>
      <rPr>
        <sz val="10.5"/>
        <rFont val="Calibri"/>
        <family val="1"/>
      </rPr>
      <t>DISTRIBUIÇÃO  DE ENERGIA ELÉTRICA - FORNECIMENTO  E INSTALAÇÃO. AF_12/2021</t>
    </r>
  </si>
  <si>
    <r>
      <rPr>
        <sz val="10.5"/>
        <rFont val="Calibri"/>
        <family val="1"/>
      </rPr>
      <t>15.12</t>
    </r>
  </si>
  <si>
    <r>
      <rPr>
        <sz val="10.5"/>
        <rFont val="Calibri"/>
        <family val="1"/>
      </rPr>
      <t>CABO DE COBRE FLEXÍVEL ISOLADO, 95 MM</t>
    </r>
    <r>
      <rPr>
        <vertAlign val="superscript"/>
        <sz val="10.5"/>
        <rFont val="Calibri"/>
        <family val="1"/>
      </rPr>
      <t>2</t>
    </r>
    <r>
      <rPr>
        <sz val="10.5"/>
        <rFont val="Calibri"/>
        <family val="1"/>
      </rPr>
      <t xml:space="preserve">, ANTI-CHAMA 0,6/1,0 KV, PARA REDE ENTERRADA DE
</t>
    </r>
    <r>
      <rPr>
        <sz val="10.5"/>
        <rFont val="Calibri"/>
        <family val="1"/>
      </rPr>
      <t>DISTRIBUIÇÃO  DE ENERGIA ELÉTRICA - FORNECIMENTO  E INSTALAÇÃO. AF_12/2021</t>
    </r>
  </si>
  <si>
    <r>
      <rPr>
        <sz val="10.5"/>
        <rFont val="Calibri"/>
        <family val="1"/>
      </rPr>
      <t>15.13</t>
    </r>
  </si>
  <si>
    <r>
      <rPr>
        <sz val="10.5"/>
        <rFont val="Calibri"/>
        <family val="1"/>
      </rPr>
      <t>CABO DE COBRE FLEXÍVEL ISOLADO, 150 MM</t>
    </r>
    <r>
      <rPr>
        <vertAlign val="superscript"/>
        <sz val="10.5"/>
        <rFont val="Calibri"/>
        <family val="1"/>
      </rPr>
      <t>2</t>
    </r>
    <r>
      <rPr>
        <sz val="10.5"/>
        <rFont val="Calibri"/>
        <family val="1"/>
      </rPr>
      <t xml:space="preserve">, ANTI-CHAMA  0,6/1,0 KV, PARA REDE ENTERRADA  DE
</t>
    </r>
    <r>
      <rPr>
        <sz val="10.5"/>
        <rFont val="Calibri"/>
        <family val="1"/>
      </rPr>
      <t>DISTRIBUIÇÃO  DE ENERGIA ELÉTRICA - FORNECIMENTO  E INSTALAÇÃO. AF_12/2021</t>
    </r>
  </si>
  <si>
    <r>
      <rPr>
        <sz val="9"/>
        <rFont val="Arial MT"/>
        <family val="2"/>
      </rPr>
      <t>15.14</t>
    </r>
  </si>
  <si>
    <r>
      <rPr>
        <sz val="9"/>
        <rFont val="Arial MT"/>
        <family val="2"/>
      </rPr>
      <t>SINAPI</t>
    </r>
  </si>
  <si>
    <r>
      <rPr>
        <sz val="10.5"/>
        <rFont val="Calibri"/>
        <family val="1"/>
      </rPr>
      <t>CABO DE COBRE FLEXÍVEL ISOLADO, 185 MM</t>
    </r>
    <r>
      <rPr>
        <vertAlign val="superscript"/>
        <sz val="10.5"/>
        <rFont val="Calibri"/>
        <family val="1"/>
      </rPr>
      <t>2</t>
    </r>
    <r>
      <rPr>
        <sz val="10.5"/>
        <rFont val="Calibri"/>
        <family val="1"/>
      </rPr>
      <t xml:space="preserve">, ANTI-CHAMA  0,6/1,0 KV, PARA REDE ENTERRADA  DE
</t>
    </r>
    <r>
      <rPr>
        <sz val="10.5"/>
        <rFont val="Calibri"/>
        <family val="1"/>
      </rPr>
      <t>DISTRIBUIÇÃO  DE ENERGIA ELÉTRICA - FORNECIMENTO  E INSTALAÇÃO. AF_12/2021</t>
    </r>
  </si>
  <si>
    <r>
      <rPr>
        <sz val="10.5"/>
        <rFont val="Calibri"/>
        <family val="1"/>
      </rPr>
      <t>15.15</t>
    </r>
  </si>
  <si>
    <r>
      <rPr>
        <sz val="10.5"/>
        <rFont val="Calibri"/>
        <family val="1"/>
      </rPr>
      <t>CAIXA RETANGULAR 4X2”, PVC, INSTALADA EM PAREDE — FORNECIMENTO  E INSTALAÇÃO.</t>
    </r>
  </si>
  <si>
    <r>
      <rPr>
        <sz val="10.5"/>
        <rFont val="Calibri"/>
        <family val="1"/>
      </rPr>
      <t>15.16</t>
    </r>
  </si>
  <si>
    <r>
      <rPr>
        <sz val="10.5"/>
        <rFont val="Calibri"/>
        <family val="1"/>
      </rPr>
      <t>CAIXA OCTOGONAL 3" X 3", PVC, INSTALADA EM LAJE - FORNECIMENTO  E INSTALAÇÃO. AF_03/2023</t>
    </r>
  </si>
  <si>
    <r>
      <rPr>
        <sz val="10.5"/>
        <rFont val="Calibri"/>
        <family val="1"/>
      </rPr>
      <t>15.17</t>
    </r>
  </si>
  <si>
    <r>
      <rPr>
        <sz val="10.5"/>
        <rFont val="Calibri"/>
        <family val="1"/>
      </rPr>
      <t xml:space="preserve">CAIXA DE PASSAGEM METÁLICA DE SOBREPOR COM TAMPA PARAFUSADA, DIMENSÕES 40X40X15CM.
</t>
    </r>
    <r>
      <rPr>
        <sz val="10.5"/>
        <rFont val="Calibri"/>
        <family val="1"/>
      </rPr>
      <t>FORNECIMENTO  E INSTALAÇÃO.</t>
    </r>
  </si>
  <si>
    <r>
      <rPr>
        <sz val="10.5"/>
        <rFont val="Calibri"/>
        <family val="1"/>
      </rPr>
      <t>15.18</t>
    </r>
  </si>
  <si>
    <r>
      <rPr>
        <sz val="10.5"/>
        <rFont val="Calibri"/>
        <family val="1"/>
      </rPr>
      <t xml:space="preserve">CAIXA ENTERRADA ELÉTRICA RETANGULAR, EM ALVENARIA COM BLOCOS DE CONCRETO, FUNDO COM
</t>
    </r>
    <r>
      <rPr>
        <sz val="10.5"/>
        <rFont val="Calibri"/>
        <family val="1"/>
      </rPr>
      <t>BRITA, TAMPA DE FERRO FUNDIDO, DIMENSÕES:  0,6X0,6X0,6 M.</t>
    </r>
  </si>
  <si>
    <r>
      <rPr>
        <sz val="10.5"/>
        <rFont val="Calibri"/>
        <family val="1"/>
      </rPr>
      <t>15.19</t>
    </r>
  </si>
  <si>
    <r>
      <rPr>
        <sz val="10.5"/>
        <rFont val="Calibri"/>
        <family val="1"/>
      </rPr>
      <t xml:space="preserve">INTERRUPTOR SIMPLES (1 MÓDULO), 10A/250V, INCLUINDO SUPORTE E PLACA - FORNECIMENTO  E
</t>
    </r>
    <r>
      <rPr>
        <sz val="10.5"/>
        <rFont val="Calibri"/>
        <family val="1"/>
      </rPr>
      <t>INSTALAÇÃO. AF_03/2023</t>
    </r>
  </si>
  <si>
    <r>
      <rPr>
        <sz val="10.5"/>
        <rFont val="Calibri"/>
        <family val="1"/>
      </rPr>
      <t>15.20</t>
    </r>
  </si>
  <si>
    <r>
      <rPr>
        <sz val="10.5"/>
        <rFont val="Calibri"/>
        <family val="1"/>
      </rPr>
      <t xml:space="preserve">INTERRUPTOR PARALELO (2 MÓDULOS), 10A/250V, INCLUINDO SUPORTE E PLACA - FORNECIMENTO  E
</t>
    </r>
    <r>
      <rPr>
        <sz val="10.5"/>
        <rFont val="Calibri"/>
        <family val="1"/>
      </rPr>
      <t>INSTALAÇÃO. AF_03/2023</t>
    </r>
  </si>
  <si>
    <r>
      <rPr>
        <sz val="10.5"/>
        <rFont val="Calibri"/>
        <family val="1"/>
      </rPr>
      <t>15.21</t>
    </r>
  </si>
  <si>
    <r>
      <rPr>
        <sz val="10.5"/>
        <rFont val="Calibri"/>
        <family val="1"/>
      </rPr>
      <t xml:space="preserve">INTERRUPTOR SIMPLES (2 MÓDULOS), 10A/250V, INCLUINDO SUPORTE E PLACA - FORNECIMENTO  E
</t>
    </r>
    <r>
      <rPr>
        <sz val="10.5"/>
        <rFont val="Calibri"/>
        <family val="1"/>
      </rPr>
      <t>INSTALAÇÃO. AF_03/2023</t>
    </r>
  </si>
  <si>
    <r>
      <rPr>
        <sz val="10.5"/>
        <rFont val="Calibri"/>
        <family val="1"/>
      </rPr>
      <t>15.22</t>
    </r>
  </si>
  <si>
    <r>
      <rPr>
        <sz val="10.5"/>
        <rFont val="Calibri"/>
        <family val="1"/>
      </rPr>
      <t xml:space="preserve">INTERRUPTOR SIMPLES (3 MÓDULOS), 10A/250V, INCLUINDO SUPORTE E PLACA - FORNECIMENTO  E
</t>
    </r>
    <r>
      <rPr>
        <sz val="10.5"/>
        <rFont val="Calibri"/>
        <family val="1"/>
      </rPr>
      <t>INSTALAÇÃO. AF_03/2023</t>
    </r>
  </si>
  <si>
    <r>
      <rPr>
        <sz val="10.5"/>
        <rFont val="Calibri"/>
        <family val="1"/>
      </rPr>
      <t>15.23</t>
    </r>
  </si>
  <si>
    <r>
      <rPr>
        <sz val="10.5"/>
        <rFont val="Calibri"/>
        <family val="1"/>
      </rPr>
      <t xml:space="preserve">INTERRUPTOR PARALELO (3 MÓDULOS), 10A/250V, INCLUINDO SUPORTE E PLACA - FORNECIMENTO  E
</t>
    </r>
    <r>
      <rPr>
        <sz val="10.5"/>
        <rFont val="Calibri"/>
        <family val="1"/>
      </rPr>
      <t>INSTALAÇÃO. AF_03/2023</t>
    </r>
  </si>
  <si>
    <r>
      <rPr>
        <sz val="10.5"/>
        <rFont val="Calibri"/>
        <family val="1"/>
      </rPr>
      <t>15.24</t>
    </r>
  </si>
  <si>
    <r>
      <rPr>
        <sz val="10.5"/>
        <rFont val="Calibri"/>
        <family val="1"/>
      </rPr>
      <t xml:space="preserve">TOMADA DE EMBUTIR (1 MÓDULO), 2P+T 10A, INCLUINDO SUPORTE E PLACA — FORNECIMENTO  E
</t>
    </r>
    <r>
      <rPr>
        <sz val="10.5"/>
        <rFont val="Calibri"/>
        <family val="1"/>
      </rPr>
      <t>INSTALAÇÃO.</t>
    </r>
  </si>
  <si>
    <r>
      <rPr>
        <sz val="10.5"/>
        <rFont val="Calibri"/>
        <family val="1"/>
      </rPr>
      <t>15.25</t>
    </r>
  </si>
  <si>
    <r>
      <rPr>
        <sz val="10.5"/>
        <rFont val="Calibri"/>
        <family val="1"/>
      </rPr>
      <t xml:space="preserve">TOMADA DE EMBUTIR (2 MÓDULO), 2P+T 10A, INCLUINDO SUPORTE E PLACA — FORNECIMENTO  E
</t>
    </r>
    <r>
      <rPr>
        <sz val="10.5"/>
        <rFont val="Calibri"/>
        <family val="1"/>
      </rPr>
      <t>INSTALAÇÃO.</t>
    </r>
  </si>
  <si>
    <r>
      <rPr>
        <sz val="10.5"/>
        <rFont val="Calibri"/>
        <family val="1"/>
      </rPr>
      <t>15.26</t>
    </r>
  </si>
  <si>
    <r>
      <rPr>
        <sz val="10.5"/>
        <rFont val="Calibri"/>
        <family val="1"/>
      </rPr>
      <t xml:space="preserve">INTERRUPTOR SIMPLES (1 MÓDULO) COM 1 TOMADA DE EMBUTIR 2P+T 10 A, INCLUINDO SUPORTE E PLACA
</t>
    </r>
    <r>
      <rPr>
        <sz val="10.5"/>
        <rFont val="Calibri"/>
        <family val="1"/>
      </rPr>
      <t>- FORNECIMENTO  E INSTALAÇÃO. AF_03/2023</t>
    </r>
  </si>
  <si>
    <r>
      <rPr>
        <sz val="10.5"/>
        <rFont val="Calibri"/>
        <family val="1"/>
      </rPr>
      <t>15.27</t>
    </r>
  </si>
  <si>
    <r>
      <rPr>
        <sz val="10.5"/>
        <rFont val="Calibri"/>
        <family val="1"/>
      </rPr>
      <t xml:space="preserve">SUPORTE PARAFUSADO COM PLACA CEGA DE ENCAIXE 4" X 2" PARA PONTO ELÉTRICO - FORNECIMENTO  E
</t>
    </r>
    <r>
      <rPr>
        <sz val="10.5"/>
        <rFont val="Calibri"/>
        <family val="1"/>
      </rPr>
      <t>INSTALAÇÃO. AF_12/2015</t>
    </r>
  </si>
  <si>
    <r>
      <rPr>
        <sz val="10.5"/>
        <rFont val="Calibri"/>
        <family val="1"/>
      </rPr>
      <t>15.28</t>
    </r>
  </si>
  <si>
    <r>
      <rPr>
        <sz val="10.5"/>
        <rFont val="Calibri"/>
        <family val="1"/>
      </rPr>
      <t xml:space="preserve">LUMINÁRIA TIPO CALHA, DE EMBUTIR COM CORPO CH. AÇO PINTADA BRANCA, REFLETOR ALETAS PARABÓLICAS  ALUM. ALTA PUREZA E REFLETÂNCIA E 2 LÂMPADAS LED TUBULARES 18W. FORNECIMENTO  E
</t>
    </r>
    <r>
      <rPr>
        <sz val="10.5"/>
        <rFont val="Calibri"/>
        <family val="1"/>
      </rPr>
      <t>INSTALAÇÃO</t>
    </r>
  </si>
  <si>
    <r>
      <rPr>
        <sz val="10.5"/>
        <rFont val="Calibri"/>
        <family val="1"/>
      </rPr>
      <t>15.29</t>
    </r>
  </si>
  <si>
    <r>
      <rPr>
        <sz val="10.5"/>
        <rFont val="Calibri"/>
        <family val="1"/>
      </rPr>
      <t xml:space="preserve">QUADRO DE DISTRIBUIÇÃO DE ENERGIA (QD1) COMPLETO, CONFORME PROJETO ELÉTRICO, DE EMBUTIR, EM CHAPA DE AÇO GALVANIZADO, COM BARRAMENTOS,  DISJUNTORES, DPS, ISOLADORES E CONECTORES.
</t>
    </r>
    <r>
      <rPr>
        <sz val="10.5"/>
        <rFont val="Calibri"/>
        <family val="1"/>
      </rPr>
      <t>FORNECIMENTO  E INSTALAÇÃO</t>
    </r>
  </si>
  <si>
    <r>
      <rPr>
        <sz val="10.5"/>
        <rFont val="Calibri"/>
        <family val="1"/>
      </rPr>
      <t>15.30</t>
    </r>
  </si>
  <si>
    <r>
      <rPr>
        <sz val="10.5"/>
        <rFont val="Calibri"/>
        <family val="1"/>
      </rPr>
      <t xml:space="preserve">QUADRO DE DISTRIBUIÇÃO DE ENERGIA (QD2) COMPLETO, CONFORME PROJETO ELÉTRICO, DE EMBUTIR, EM CHAPA DE AÇO GALVANIZADO, COM BARRAMENTOS,  DISJUNTORES, DRs, ISOLADORES E CONECTORES.
</t>
    </r>
    <r>
      <rPr>
        <sz val="10.5"/>
        <rFont val="Calibri"/>
        <family val="1"/>
      </rPr>
      <t>FORNECIMENTO  E INSTALAÇÃO</t>
    </r>
  </si>
  <si>
    <r>
      <rPr>
        <sz val="10.5"/>
        <rFont val="Calibri"/>
        <family val="1"/>
      </rPr>
      <t>15.31</t>
    </r>
  </si>
  <si>
    <r>
      <rPr>
        <sz val="10.5"/>
        <rFont val="Calibri"/>
        <family val="1"/>
      </rPr>
      <t xml:space="preserve">QUADRO DE DISTRIBUIÇÃO DE ENERGIA (QD3) COMPLETO, CONFORME PROJETO ELÉTRICO, DE EMBUTIR, EM CHAPA DE AÇO GALVANIZADO, COM BARRAMENTOS,  DISJUNTORES, DRs, ISOLADORES E CONECTORES.
</t>
    </r>
    <r>
      <rPr>
        <sz val="10.5"/>
        <rFont val="Calibri"/>
        <family val="1"/>
      </rPr>
      <t>FORNECIMENTO  E INSTALAÇÃO</t>
    </r>
  </si>
  <si>
    <r>
      <rPr>
        <sz val="10.5"/>
        <rFont val="Calibri"/>
        <family val="1"/>
      </rPr>
      <t>15.32</t>
    </r>
  </si>
  <si>
    <r>
      <rPr>
        <sz val="10.5"/>
        <rFont val="Calibri"/>
        <family val="1"/>
      </rPr>
      <t xml:space="preserve">QUADRO DE DISTRIBUIÇÃO DE ENERGIA (QD4) COMPLETO, CONFORME PROJETO ELÉTRICO, DE EMBUTIR, EM CHAPA DE AÇO GALVANIZADO, COM BARRAMENTOS,  DISJUNTORES, DRs, ISOLADORES E CONECTORES.
</t>
    </r>
    <r>
      <rPr>
        <sz val="10.5"/>
        <rFont val="Calibri"/>
        <family val="1"/>
      </rPr>
      <t>FORNECIMENTO  E INSTALAÇÃO</t>
    </r>
  </si>
  <si>
    <r>
      <rPr>
        <sz val="10.5"/>
        <rFont val="Calibri"/>
        <family val="1"/>
      </rPr>
      <t>15.33</t>
    </r>
  </si>
  <si>
    <r>
      <rPr>
        <sz val="10.5"/>
        <rFont val="Calibri"/>
        <family val="1"/>
      </rPr>
      <t xml:space="preserve">QUADRO DE DISTRIBUIÇÃO DE ENERGIA (QDS) COMPLETO, CONFORME PROJETO ELÉTRICO, DE EMBUTIR, EM CHAPA DE AÇO GALVANIZADO, COM BARRAMENTOS,  DISJUNTORES, DRs, ISOLADORES E CONECTORES.
</t>
    </r>
    <r>
      <rPr>
        <sz val="10.5"/>
        <rFont val="Calibri"/>
        <family val="1"/>
      </rPr>
      <t>FORNECIMENTO  E INSTALAÇÃO</t>
    </r>
  </si>
  <si>
    <r>
      <rPr>
        <sz val="10.5"/>
        <rFont val="Calibri"/>
        <family val="1"/>
      </rPr>
      <t>15.34</t>
    </r>
  </si>
  <si>
    <r>
      <rPr>
        <sz val="10.5"/>
        <rFont val="Calibri"/>
        <family val="1"/>
      </rPr>
      <t xml:space="preserve">DISJUNTOR TERMOMAGNÉTICO TRIPOLAR DE 300A, CAIXA MOLDADA, 600V, ICC 40KA. INSTALADO NO
</t>
    </r>
    <r>
      <rPr>
        <sz val="10.5"/>
        <rFont val="Calibri"/>
        <family val="1"/>
      </rPr>
      <t>QUADRO GERAL DA SUBESTAÇÃO. FORNECIMENTO  E INSTALAÇÃO.</t>
    </r>
  </si>
  <si>
    <r>
      <rPr>
        <sz val="10.5"/>
        <rFont val="Calibri"/>
        <family val="1"/>
      </rPr>
      <t>15.35</t>
    </r>
  </si>
  <si>
    <r>
      <rPr>
        <sz val="10.5"/>
        <rFont val="Calibri"/>
        <family val="1"/>
      </rPr>
      <t xml:space="preserve">TUBO PARA DESCIDA DE CABOS DO TETO NO LAB. DE INFORMÁTICA.  TUBO DE AÇO PINTADO NA COR
</t>
    </r>
    <r>
      <rPr>
        <sz val="10.5"/>
        <rFont val="Calibri"/>
        <family val="1"/>
      </rPr>
      <t>BRANCA, SEÇÃO DN 2“ + DN 1/2”, FIXAÇÃO NO TETO COM PARAFUSOS. FORNECIMENTO  E INSTALAÇÃO.</t>
    </r>
  </si>
  <si>
    <r>
      <rPr>
        <sz val="10.5"/>
        <rFont val="Calibri"/>
        <family val="1"/>
      </rPr>
      <t>15.36</t>
    </r>
  </si>
  <si>
    <r>
      <rPr>
        <sz val="10.5"/>
        <rFont val="Calibri"/>
        <family val="1"/>
      </rPr>
      <t xml:space="preserve">TOMADA DE REDE RJ45 (1 MÓDULO) CAT 6, INCLUINDO SUPORTE E PLACA - FORNECIMENTO  E INSTALAÇÃO.
</t>
    </r>
    <r>
      <rPr>
        <sz val="10.5"/>
        <rFont val="Calibri"/>
        <family val="1"/>
      </rPr>
      <t>AF_03/2023</t>
    </r>
  </si>
  <si>
    <r>
      <rPr>
        <sz val="10.5"/>
        <rFont val="Calibri"/>
        <family val="1"/>
      </rPr>
      <t>15.37</t>
    </r>
  </si>
  <si>
    <r>
      <rPr>
        <sz val="10.5"/>
        <rFont val="Calibri"/>
        <family val="1"/>
      </rPr>
      <t xml:space="preserve">TOMADA DE REDE RJ45 (2 MÓDULO) CAT 6, INCLUINDO SUPORTE E PLACA - FORNECIMENTO  E INSTALAÇÃO.
</t>
    </r>
    <r>
      <rPr>
        <sz val="10.5"/>
        <rFont val="Calibri"/>
        <family val="1"/>
      </rPr>
      <t>AF_03/2023</t>
    </r>
  </si>
  <si>
    <r>
      <rPr>
        <sz val="10.5"/>
        <rFont val="Calibri"/>
        <family val="1"/>
      </rPr>
      <t>15.38</t>
    </r>
  </si>
  <si>
    <r>
      <rPr>
        <sz val="10.5"/>
        <rFont val="Calibri"/>
        <family val="1"/>
      </rPr>
      <t xml:space="preserve">CABO ELETRÔNICO CATEGORIA 6, INSTALADO EM EDIFICAÇÃO INSTITUCIONAL- FORNECIMENTO  E
</t>
    </r>
    <r>
      <rPr>
        <sz val="10.5"/>
        <rFont val="Calibri"/>
        <family val="1"/>
      </rPr>
      <t>INSTALAÇÃO. AF_11/2019</t>
    </r>
  </si>
  <si>
    <r>
      <rPr>
        <sz val="10.5"/>
        <rFont val="Consolas"/>
        <family val="3"/>
      </rPr>
      <t>15.39</t>
    </r>
  </si>
  <si>
    <r>
      <rPr>
        <sz val="10.5"/>
        <rFont val="Consolas"/>
        <family val="3"/>
      </rPr>
      <t>SlNAPl</t>
    </r>
  </si>
  <si>
    <r>
      <rPr>
        <sz val="10.5"/>
        <rFont val="Calibri"/>
        <family val="1"/>
      </rPr>
      <t>RACK FECHADO PARA SERVIDOR - FORNECIMENTO  E INSTALAÇÃO. AF_11/2019</t>
    </r>
  </si>
  <si>
    <r>
      <rPr>
        <sz val="10.5"/>
        <rFont val="Consolas"/>
        <family val="3"/>
      </rPr>
      <t>15.40</t>
    </r>
  </si>
  <si>
    <r>
      <rPr>
        <sz val="10.5"/>
        <rFont val="Calibri"/>
        <family val="1"/>
      </rPr>
      <t>PATCH PANEL 24 PORTAS, CATEGORIA 6 - FORNECIMENTO  E INSTALAÇÃO. AF_11/2019</t>
    </r>
  </si>
  <si>
    <r>
      <rPr>
        <sz val="10.5"/>
        <rFont val="Calibri"/>
        <family val="1"/>
      </rPr>
      <t>15.41</t>
    </r>
  </si>
  <si>
    <r>
      <rPr>
        <sz val="10.5"/>
        <rFont val="Calibri"/>
        <family val="1"/>
      </rPr>
      <t>FIBRA ÓPTICA MONOMODO 6FO PARA LIGAÇÃO DO RACK AO SERVIDOR. FORNECIMENTO  E INSTALAÇÃO.</t>
    </r>
  </si>
  <si>
    <r>
      <rPr>
        <sz val="10.5"/>
        <rFont val="Calibri"/>
        <family val="1"/>
      </rPr>
      <t>15.42</t>
    </r>
  </si>
  <si>
    <r>
      <rPr>
        <sz val="10.5"/>
        <rFont val="Calibri"/>
        <family val="1"/>
      </rPr>
      <t>DISTRIBUIDOR INTERNO ÓPTICO COMPLETO PARA RACK PADRÃO 19” 1U 12FO</t>
    </r>
  </si>
  <si>
    <r>
      <rPr>
        <sz val="10.5"/>
        <rFont val="Calibri"/>
        <family val="1"/>
      </rPr>
      <t>15.43</t>
    </r>
  </si>
  <si>
    <r>
      <rPr>
        <sz val="10.5"/>
        <rFont val="Calibri"/>
        <family val="1"/>
      </rPr>
      <t xml:space="preserve">REPOSICIONAMENTO (DESMONTAGEM E REMONTAGEM)  DE ELETROCALHA PERFURADA EM AÇO
</t>
    </r>
    <r>
      <rPr>
        <sz val="10.5"/>
        <rFont val="Calibri"/>
        <family val="1"/>
      </rPr>
      <t>GALVANIZADO,   DIMENSÃO DE 200x100MM, COM REAPROVEITAMENTO DO MATERIAL.</t>
    </r>
  </si>
  <si>
    <r>
      <rPr>
        <sz val="10.5"/>
        <rFont val="Calibri"/>
        <family val="1"/>
      </rPr>
      <t>15.44</t>
    </r>
  </si>
  <si>
    <r>
      <rPr>
        <sz val="10.5"/>
        <rFont val="Calibri"/>
        <family val="1"/>
      </rPr>
      <t xml:space="preserve">REPOSICIONAMENTO (DESMONTAGEM E REMONTAGEM)  DE ELETRODUTO DE PVC RÍGIDO ROSCÁVEL,
</t>
    </r>
    <r>
      <rPr>
        <sz val="10.5"/>
        <rFont val="Calibri"/>
        <family val="1"/>
      </rPr>
      <t>DIÂM. 4" (110MM), COM APROVEITAMENTO DE MATERIAL.</t>
    </r>
  </si>
  <si>
    <r>
      <rPr>
        <b/>
        <sz val="10.5"/>
        <rFont val="Calibri"/>
        <family val="1"/>
      </rPr>
      <t>CLIMATIZAÇÃO</t>
    </r>
  </si>
  <si>
    <r>
      <rPr>
        <sz val="10.5"/>
        <rFont val="Calibri"/>
        <family val="1"/>
      </rPr>
      <t>16.1</t>
    </r>
  </si>
  <si>
    <r>
      <rPr>
        <sz val="10.5"/>
        <rFont val="Calibri"/>
        <family val="1"/>
      </rPr>
      <t xml:space="preserve">TUBO EM COBRE FLEXÍVEL, DN 1/4  , COM ISOLAMENTO,  INSTALADO EM RAMAL DE ALIMENTAÇÃO  DE AR
</t>
    </r>
    <r>
      <rPr>
        <sz val="10.5"/>
        <rFont val="Calibri"/>
        <family val="1"/>
      </rPr>
      <t>CONDICIONADO COM CONDENSADORA INDIVIDUAL   FORNECIMENTO  E INSTALAÇÃO. AF_12/2015</t>
    </r>
  </si>
  <si>
    <r>
      <rPr>
        <sz val="10.5"/>
        <rFont val="Calibri"/>
        <family val="1"/>
      </rPr>
      <t>16.2</t>
    </r>
  </si>
  <si>
    <r>
      <rPr>
        <sz val="10.5"/>
        <rFont val="Calibri"/>
        <family val="1"/>
      </rPr>
      <t xml:space="preserve">TUBO EM COBRE FLEXÍVEL, DN 3/8", COM ISOLAMENTO,  INSTALADO EM RAMAL DE ALIMENTAÇÃO DE AR
</t>
    </r>
    <r>
      <rPr>
        <sz val="10.5"/>
        <rFont val="Calibri"/>
        <family val="1"/>
      </rPr>
      <t>CONDICIONADO COM CONDENSADORA INDIVIDUAL E! FORNECIMENTO  E INSTALAÇÃO. AF_12/2015</t>
    </r>
  </si>
  <si>
    <r>
      <rPr>
        <sz val="10.5"/>
        <rFont val="Calibri"/>
        <family val="1"/>
      </rPr>
      <t>16.3</t>
    </r>
  </si>
  <si>
    <r>
      <rPr>
        <sz val="10.5"/>
        <rFont val="Calibri"/>
        <family val="1"/>
      </rPr>
      <t xml:space="preserve">TUBO EM COBRE FLEXÍVEL, DN 1/2", COM ISOLAMENTO,  INSTALADO EM RAMAL DE ALIMENTAÇÃO DE AR
</t>
    </r>
    <r>
      <rPr>
        <sz val="10.5"/>
        <rFont val="Calibri"/>
        <family val="1"/>
      </rPr>
      <t>CONDICIONADO COM CONDENSADORA INDIVIDUAL    FORNECIMENTO  E INSTALAÇÃO. AF_12/2015</t>
    </r>
  </si>
  <si>
    <r>
      <rPr>
        <sz val="10.5"/>
        <rFont val="Calibri"/>
        <family val="1"/>
      </rPr>
      <t>16.4</t>
    </r>
  </si>
  <si>
    <r>
      <rPr>
        <sz val="10.5"/>
        <rFont val="Calibri"/>
        <family val="1"/>
      </rPr>
      <t xml:space="preserve">TUBO EM COBRE FLEXÍVEL, DN 3/4", COM ISOLAMENTO,  INSTALADO EM RAMAL DE ALIMENTAÇÃO DE AR
</t>
    </r>
    <r>
      <rPr>
        <sz val="10.5"/>
        <rFont val="Calibri"/>
        <family val="1"/>
      </rPr>
      <t>CONDICIONADO COM CONDENSADORA INDIVIDUAL    FORNECIMENTO  E INSTALAÇÃO.</t>
    </r>
  </si>
  <si>
    <r>
      <rPr>
        <sz val="10.5"/>
        <rFont val="Calibri"/>
        <family val="1"/>
      </rPr>
      <t>16.5</t>
    </r>
  </si>
  <si>
    <r>
      <rPr>
        <sz val="10.5"/>
        <rFont val="Calibri"/>
        <family val="1"/>
      </rPr>
      <t xml:space="preserve">TUBO EM COBRE FLEXÍVEL, DN 7/8", COM ISOLAMENTO,  INSTALADO EM RAMAL DE ALIMENTAÇÃO DE AR
</t>
    </r>
    <r>
      <rPr>
        <sz val="10.5"/>
        <rFont val="Calibri"/>
        <family val="1"/>
      </rPr>
      <t>CONDICIONADO COM CONDENSADORA INDIVIDUAL    FORNECIMENTO  E INSTALAÇÃO.</t>
    </r>
  </si>
  <si>
    <r>
      <rPr>
        <sz val="10.5"/>
        <rFont val="Calibri"/>
        <family val="1"/>
      </rPr>
      <t>16.6</t>
    </r>
  </si>
  <si>
    <r>
      <rPr>
        <sz val="10.5"/>
        <rFont val="Calibri"/>
        <family val="1"/>
      </rPr>
      <t>CABO MULTIPOLAR  (PP) DE COBRE, FLEXÍVEL, COM 4 CONDUTORES  DE 2,5MM2, INSTALADO EM LINHA FRIGORÍGENA  PARA INTERLIGAÇÃO DE EVAPORADORA  E CONDENSADORA. FORNECIMENTO  E INSTALAÇÃO.</t>
    </r>
  </si>
  <si>
    <r>
      <rPr>
        <sz val="10.5"/>
        <rFont val="Calibri"/>
        <family val="1"/>
      </rPr>
      <t>16.7</t>
    </r>
  </si>
  <si>
    <r>
      <rPr>
        <sz val="10.5"/>
        <rFont val="Calibri"/>
        <family val="1"/>
      </rPr>
      <t xml:space="preserve">AR CONDICIONADO INVERTER, HI WALL, 12.000BTU/H,  CICLO FRIO, SELO PROCEL A. FORNECIMENTO  E
</t>
    </r>
    <r>
      <rPr>
        <sz val="10.5"/>
        <rFont val="Calibri"/>
        <family val="1"/>
      </rPr>
      <t>INSTALAÇÃO.</t>
    </r>
  </si>
  <si>
    <r>
      <rPr>
        <sz val="10.5"/>
        <rFont val="Consolas"/>
        <family val="3"/>
      </rPr>
      <t>UN</t>
    </r>
  </si>
  <si>
    <r>
      <rPr>
        <sz val="10.5"/>
        <rFont val="Calibri"/>
        <family val="1"/>
      </rPr>
      <t>16.8</t>
    </r>
  </si>
  <si>
    <r>
      <rPr>
        <sz val="10.5"/>
        <rFont val="Calibri"/>
        <family val="1"/>
      </rPr>
      <t xml:space="preserve">AR CONDICIONADO INVERTER, CASSETE 1 VIA, 18.000BTU/H,  CICLO FRIO, SELO PROCEL A. FORNECIMENTO  E
</t>
    </r>
    <r>
      <rPr>
        <sz val="10.5"/>
        <rFont val="Calibri"/>
        <family val="1"/>
      </rPr>
      <t>INSTALAÇÃO.</t>
    </r>
  </si>
  <si>
    <r>
      <rPr>
        <sz val="10.5"/>
        <rFont val="Calibri"/>
        <family val="1"/>
      </rPr>
      <t>16.9</t>
    </r>
  </si>
  <si>
    <r>
      <rPr>
        <sz val="10.5"/>
        <rFont val="Calibri"/>
        <family val="1"/>
      </rPr>
      <t xml:space="preserve">AR CONDICIONADO,  CASSETE 4 VIA, 36.000BTU/H, CICLO FRIO, SELO PROCEL C OU SUPERIOR.
</t>
    </r>
    <r>
      <rPr>
        <sz val="10.5"/>
        <rFont val="Calibri"/>
        <family val="1"/>
      </rPr>
      <t>FORNECIMENTO  E INSTALAÇÃO.</t>
    </r>
  </si>
  <si>
    <r>
      <rPr>
        <sz val="10.5"/>
        <rFont val="Calibri"/>
        <family val="1"/>
      </rPr>
      <t>16.10</t>
    </r>
  </si>
  <si>
    <r>
      <rPr>
        <sz val="10.5"/>
        <rFont val="Calibri"/>
        <family val="1"/>
      </rPr>
      <t xml:space="preserve">AR CONDICIONADO,  CASSETE 4 VIA, 55.000BTU/H, CICLO FRIO, SELO PROCEL C OU SUPERIOR.
</t>
    </r>
    <r>
      <rPr>
        <sz val="10.5"/>
        <rFont val="Calibri"/>
        <family val="1"/>
      </rPr>
      <t>FORNECIMENTO  E INSTALAÇÃO.</t>
    </r>
  </si>
  <si>
    <r>
      <rPr>
        <sz val="10.5"/>
        <rFont val="Calibri"/>
        <family val="1"/>
      </rPr>
      <t>16.11</t>
    </r>
  </si>
  <si>
    <r>
      <rPr>
        <sz val="10.5"/>
        <rFont val="Calibri"/>
        <family val="1"/>
      </rPr>
      <t xml:space="preserve">AR CONDICIONADO,  PISO TETO, 55.000BTU/H, CICLO FRIO, SELO PROCEL C OU SUPERIOR. FORNECIMENTO  E
</t>
    </r>
    <r>
      <rPr>
        <sz val="10.5"/>
        <rFont val="Calibri"/>
        <family val="1"/>
      </rPr>
      <t>INSTALAÇÃO.</t>
    </r>
  </si>
  <si>
    <r>
      <rPr>
        <sz val="10.5"/>
        <rFont val="Calibri"/>
        <family val="1"/>
      </rPr>
      <t>16.12</t>
    </r>
  </si>
  <si>
    <r>
      <rPr>
        <sz val="10.5"/>
        <rFont val="Calibri"/>
        <family val="1"/>
      </rPr>
      <t>CORTINA DE AR 120CM. FORNECIMENTO  E INSTALAÇÃO</t>
    </r>
  </si>
  <si>
    <r>
      <rPr>
        <b/>
        <sz val="10.5"/>
        <rFont val="Calibri"/>
        <family val="1"/>
      </rPr>
      <t>PAVIMENTAÇÃO, PAISAGISMO E DIVISAS</t>
    </r>
  </si>
  <si>
    <r>
      <rPr>
        <sz val="10.5"/>
        <rFont val="Calibri"/>
        <family val="1"/>
      </rPr>
      <t>17.1</t>
    </r>
  </si>
  <si>
    <r>
      <rPr>
        <sz val="10.5"/>
        <rFont val="Calibri"/>
        <family val="1"/>
      </rPr>
      <t xml:space="preserve">DEMOLIÇÃO DE ALVENARIA PARA QUALQUER TIPO DE BLOCO, DE FORMA MECANIZADA, SEM
</t>
    </r>
    <r>
      <rPr>
        <sz val="10.5"/>
        <rFont val="Calibri"/>
        <family val="1"/>
      </rPr>
      <t>REAPROVEITAMENTO. AF_09/2023</t>
    </r>
  </si>
  <si>
    <r>
      <rPr>
        <sz val="10.5"/>
        <rFont val="Calibri"/>
        <family val="1"/>
      </rPr>
      <t>M3</t>
    </r>
  </si>
  <si>
    <r>
      <rPr>
        <sz val="10.5"/>
        <rFont val="Calibri"/>
        <family val="1"/>
      </rPr>
      <t>17.2</t>
    </r>
  </si>
  <si>
    <r>
      <rPr>
        <sz val="10.5"/>
        <rFont val="Calibri"/>
        <family val="1"/>
      </rPr>
      <t>ESCAVAÇÃO VERTICAL PARA  EDIFICAÇÃO, COM CARGA, DESCARGA E TRANSPORTE DE SOLO DE 1^ CATEGORIA, COM ESCAVADEIRA HIDRÁULICA (CAÇAMBA: 0,8 M</t>
    </r>
    <r>
      <rPr>
        <vertAlign val="superscript"/>
        <sz val="10.5"/>
        <rFont val="Calibri"/>
        <family val="1"/>
      </rPr>
      <t>3</t>
    </r>
    <r>
      <rPr>
        <sz val="10.5"/>
        <rFont val="Calibri"/>
        <family val="1"/>
      </rPr>
      <t xml:space="preserve">/ 111HP), FROTA DE 3 CAMINHÕES
</t>
    </r>
    <r>
      <rPr>
        <sz val="10.5"/>
        <rFont val="Calibri"/>
        <family val="1"/>
      </rPr>
      <t>BASCULANTES DE 10 M*, DMT ATÉ 1 KM E VELOCIDADE MÉDIA 14 KM/H. AF_05/2020</t>
    </r>
  </si>
  <si>
    <r>
      <rPr>
        <sz val="10.5"/>
        <rFont val="Calibri"/>
        <family val="1"/>
      </rPr>
      <t>17.3</t>
    </r>
  </si>
  <si>
    <r>
      <rPr>
        <sz val="10.5"/>
        <rFont val="Calibri"/>
        <family val="1"/>
      </rPr>
      <t xml:space="preserve">EXECUÇÃO DE ATERRO COM SOLO PREDOMINANTEMENTE ARGILOSO. INCLUSO MATERIAL, TRANSPORTE E
</t>
    </r>
    <r>
      <rPr>
        <sz val="10.5"/>
        <rFont val="Calibri"/>
        <family val="1"/>
      </rPr>
      <t>ESPALHAMENTO.</t>
    </r>
  </si>
  <si>
    <r>
      <rPr>
        <sz val="10.5"/>
        <rFont val="Calibri"/>
        <family val="1"/>
      </rPr>
      <t>17.4</t>
    </r>
  </si>
  <si>
    <r>
      <rPr>
        <sz val="10.5"/>
        <rFont val="Calibri"/>
        <family val="1"/>
      </rPr>
      <t xml:space="preserve">COMPACTAÇÃO  MECÂNICA DE SOLO PARA EXECUÇÃO DE RADIER, PISO DE CONCRETO OU LAJE SOBRE SOLO,
</t>
    </r>
    <r>
      <rPr>
        <sz val="10.5"/>
        <rFont val="Calibri"/>
        <family val="1"/>
      </rPr>
      <t>COM COMPACTADOR DE SOLOS A PERCUSSÃO. AF_09/2021</t>
    </r>
  </si>
  <si>
    <r>
      <rPr>
        <sz val="10.5"/>
        <rFont val="Calibri"/>
        <family val="1"/>
      </rPr>
      <t>M2</t>
    </r>
  </si>
  <si>
    <r>
      <rPr>
        <sz val="10.5"/>
        <rFont val="Calibri"/>
        <family val="1"/>
      </rPr>
      <t>17.5</t>
    </r>
  </si>
  <si>
    <r>
      <rPr>
        <sz val="10.5"/>
        <rFont val="Calibri"/>
        <family val="1"/>
      </rPr>
      <t xml:space="preserve">EXECUÇÃO DE PAVIMENTO EM PISO INTERTRAVADO, COM BLOCO RETANGULAR COR NATURAL DE 20 X 10
</t>
    </r>
    <r>
      <rPr>
        <sz val="10.5"/>
        <rFont val="Calibri"/>
        <family val="1"/>
      </rPr>
      <t>CM, ESPESSURA 8 CM. AF_10/2022</t>
    </r>
  </si>
  <si>
    <r>
      <rPr>
        <sz val="10.5"/>
        <rFont val="Calibri"/>
        <family val="1"/>
      </rPr>
      <t>17.6</t>
    </r>
  </si>
  <si>
    <r>
      <rPr>
        <sz val="10.5"/>
        <rFont val="Calibri"/>
        <family val="1"/>
      </rPr>
      <t>ASSENTAMENTO DE GUIA (MEIO-FIO) EM TRECHO RETO, CONFECCIONADA  EM CONCRETO PRÉ-FABRICADO, DIMENSÕES 100X15X13X20 CM (COMPRIMENTO  X BASE INFERIOR X BASE SUPERIOR X ALTURA). AF_01/2024</t>
    </r>
  </si>
  <si>
    <r>
      <rPr>
        <sz val="10.5"/>
        <rFont val="Calibri"/>
        <family val="1"/>
      </rPr>
      <t>17.7</t>
    </r>
  </si>
  <si>
    <r>
      <rPr>
        <sz val="10.5"/>
        <rFont val="Calibri"/>
        <family val="1"/>
      </rPr>
      <t>PLANTIO DE GRAMA ESMERALDA OU SÃO CARLOS OU CURITIBANA, EM PLACAS. AF_05/2022</t>
    </r>
  </si>
  <si>
    <r>
      <rPr>
        <sz val="10.5"/>
        <rFont val="Calibri"/>
        <family val="1"/>
      </rPr>
      <t>17.8</t>
    </r>
  </si>
  <si>
    <r>
      <rPr>
        <sz val="10.5"/>
        <rFont val="Calibri"/>
        <family val="1"/>
      </rPr>
      <t xml:space="preserve">EXECUÇÃO DE PASSEIO (CALÇADA) OU PISO DE CONCRETO COM CONCRETO MOLDADO IN LOCO, USINADO
</t>
    </r>
    <r>
      <rPr>
        <sz val="10.5"/>
        <rFont val="Calibri"/>
        <family val="1"/>
      </rPr>
      <t>ACABAMENTO CONVENCIONAL,  ESPESSURA 8 CM, ARMADO. AF_08/2022</t>
    </r>
  </si>
  <si>
    <r>
      <rPr>
        <sz val="10.5"/>
        <rFont val="Calibri"/>
        <family val="1"/>
      </rPr>
      <t>17.9</t>
    </r>
  </si>
  <si>
    <r>
      <rPr>
        <sz val="10.5"/>
        <rFont val="Calibri"/>
        <family val="1"/>
      </rPr>
      <t xml:space="preserve">ADEQUAÇÃO DE MURETA DA FACHADA FRONTAL PARA INSTALAÇÃO DE GRADIL NYLOFOR. INCLUSO DEMOLIÇÃO, RECOMPOSIÇÃO  DA ALVENARIA, REVESTIMENTO E PINTURA, DEIXANDO PRONTO PARA
</t>
    </r>
    <r>
      <rPr>
        <sz val="10.5"/>
        <rFont val="Calibri"/>
        <family val="1"/>
      </rPr>
      <t>INSTALAÇÃO DO GRADIL.</t>
    </r>
  </si>
  <si>
    <r>
      <rPr>
        <sz val="10"/>
        <rFont val="Calibri"/>
        <family val="1"/>
      </rPr>
      <t>17.10</t>
    </r>
  </si>
  <si>
    <r>
      <rPr>
        <sz val="10"/>
        <rFont val="Calibri"/>
        <family val="1"/>
      </rPr>
      <t xml:space="preserve">FORNECIMENTO  E INSTALAÇÃO DE GRADIL NYLOFOR 3D, EM PAINEL DE AÇO GALV., H: 2,03M - BELGO OU EQUIVALENTE, MALHA RETANGULAR  200X50MM E FIO DE AÇO @5,0MM, INCL. POSTE DE AÇO GALV.
</t>
    </r>
    <r>
      <rPr>
        <sz val="10"/>
        <rFont val="Calibri"/>
        <family val="1"/>
      </rPr>
      <t>60X40MM, CHUMBADO EM BASE DE CONCRETO</t>
    </r>
  </si>
  <si>
    <r>
      <rPr>
        <sz val="10"/>
        <rFont val="Calibri"/>
        <family val="1"/>
      </rPr>
      <t>17.11</t>
    </r>
  </si>
  <si>
    <r>
      <rPr>
        <sz val="10"/>
        <rFont val="Calibri"/>
        <family val="1"/>
      </rPr>
      <t xml:space="preserve">ÍNDICE DE PREÇO PARA REMOÇÃO DE ENTULHO DECORRENTE  DA EXECUÇÃO DE OBRAS (CLASSE A CONAMA
</t>
    </r>
    <r>
      <rPr>
        <sz val="10"/>
        <rFont val="Calibri"/>
        <family val="1"/>
      </rPr>
      <t>- NBR 10.004 - CLASSE II-B), INCLUINDO ALUGUEL DA CAÇAMBA, CARGA, TRANSPORTE E DESCARGA EM ÁREA LICENCIADA</t>
    </r>
  </si>
  <si>
    <r>
      <rPr>
        <b/>
        <sz val="10"/>
        <rFont val="Calibri"/>
        <family val="1"/>
      </rPr>
      <t>DIVERSOS</t>
    </r>
  </si>
  <si>
    <r>
      <rPr>
        <sz val="10"/>
        <rFont val="Calibri"/>
        <family val="1"/>
      </rPr>
      <t>18.1</t>
    </r>
  </si>
  <si>
    <r>
      <rPr>
        <sz val="10"/>
        <rFont val="Calibri"/>
        <family val="1"/>
      </rPr>
      <t>GUARDA-CORPO  E CORRIMÃO FORMADOS POR TUBOS DE AÇOS E FIXADO COM CHUMBADOR  MECÂNICO. INCLUSO APLICAÇÃO DA PINTURA 3 DEMÃOS (1 FUNDO + 2 ACABAMENTO).  FORNECIMENTO  E INSTALAÇÃO.</t>
    </r>
  </si>
  <si>
    <r>
      <rPr>
        <sz val="10"/>
        <rFont val="Calibri"/>
        <family val="1"/>
      </rPr>
      <t>18.2</t>
    </r>
  </si>
  <si>
    <r>
      <rPr>
        <sz val="10"/>
        <rFont val="Calibri"/>
        <family val="1"/>
      </rPr>
      <t xml:space="preserve">CORRIMÃO SIMPLES, DE TUBO DE AÇO GALVANIZADO  DE 1.1/2”, FIXADO EM PAREDE. INCLUSO APLICAÇÃO
</t>
    </r>
    <r>
      <rPr>
        <sz val="10"/>
        <rFont val="Calibri"/>
        <family val="1"/>
      </rPr>
      <t>DA PINTURA 3 DEMÃOS (1 FUNDO + 2 ACABAMENTO).  FORNECIMENTO  E INSTALAÇÃO.</t>
    </r>
  </si>
  <si>
    <r>
      <rPr>
        <sz val="10"/>
        <rFont val="Calibri"/>
        <family val="1"/>
      </rPr>
      <t>18.3</t>
    </r>
  </si>
  <si>
    <r>
      <rPr>
        <sz val="10"/>
        <rFont val="Calibri"/>
        <family val="1"/>
      </rPr>
      <t xml:space="preserve">INSTALAÇÃO DE POLTRONA NO AUDITÓRIO (APENAS INSTALAÇÃO,  AS POLTRONAS SERÃO FORNECIDAS
</t>
    </r>
    <r>
      <rPr>
        <sz val="10"/>
        <rFont val="Calibri"/>
        <family val="1"/>
      </rPr>
      <t>PELO IFES). FIXAÇÃO COM PARAFUSO NO PISO.</t>
    </r>
  </si>
  <si>
    <r>
      <rPr>
        <sz val="10"/>
        <rFont val="Calibri"/>
        <family val="1"/>
      </rPr>
      <t>18.4</t>
    </r>
  </si>
  <si>
    <r>
      <rPr>
        <sz val="10"/>
        <rFont val="Calibri"/>
        <family val="1"/>
      </rPr>
      <t>PLACA DE INAUGURAÇÃO  DE OBRA, METÁLICA, 40x60 CM, FORNECIMENTO  E INSTALAÇÃO.</t>
    </r>
  </si>
  <si>
    <t>VALOR TOTAL DA OBRA:</t>
  </si>
  <si>
    <t>OBS: DECLARO QUE PARA ELABORAÇÃO DESTE ORÇAMENTO FORAM UTILIZADAS, PREFERENCIALMENTE, AS TABELAS DE REFERÊNCIA DO SINAPI, PARA OS ITENS NÃO PREVISTOS NELA, FEZ-SE USO DAS BASES DO DER-ES E DO ORSE E PARA OS ITENS NÃO PREVISTOS EM NENHUMA DAS ANTERIORES  FEZ-SE COTAÇÕES DE MERCADO.</t>
  </si>
  <si>
    <t>ANDRÉ PEREIRA PINTO
ENGENHEIRO CIVIL COORDENADORIA  DE OBRAS E ENGENHARIA
IFES — CAMPUS IBATIBA</t>
  </si>
  <si>
    <t>BDI 23,54%</t>
  </si>
  <si>
    <t>DESC</t>
  </si>
  <si>
    <t>licitado</t>
  </si>
  <si>
    <t>empresa</t>
  </si>
  <si>
    <t>BDI:</t>
  </si>
  <si>
    <t>DESC:</t>
  </si>
  <si>
    <t>%</t>
  </si>
  <si>
    <t>% acumulada</t>
  </si>
  <si>
    <t xml:space="preserve">J.S.TORQUATO ENGENHARIA LTDA </t>
  </si>
  <si>
    <t>APENAS VERIFICAÇÃO COM ARRED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</si>
</sst>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0"/>
  </numFmts>
  <fonts count="31">
    <font>
      <sz val="10"/>
      <color rgb="FF000000"/>
      <name val="Times New Roman"/>
      <charset val="204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onsolas"/>
      <family val="3"/>
    </font>
    <font>
      <sz val="10"/>
      <color rgb="FF000000"/>
      <name val="Consolas"/>
      <family val="2"/>
    </font>
    <font>
      <sz val="10.5"/>
      <name val="Calibri"/>
      <family val="2"/>
    </font>
    <font>
      <sz val="10.5"/>
      <color rgb="FF000000"/>
      <name val="Calibri"/>
      <family val="2"/>
    </font>
    <font>
      <b/>
      <sz val="10.5"/>
      <name val="Calibri"/>
      <family val="2"/>
    </font>
    <font>
      <b/>
      <sz val="10.5"/>
      <color rgb="FF000000"/>
      <name val="Calibri"/>
      <family val="2"/>
    </font>
    <font>
      <sz val="9"/>
      <name val="Arial MT"/>
    </font>
    <font>
      <sz val="9"/>
      <color rgb="FF000000"/>
      <name val="Arial MT"/>
      <family val="2"/>
    </font>
    <font>
      <sz val="10.5"/>
      <name val="Consolas"/>
      <family val="3"/>
    </font>
    <font>
      <sz val="10.5"/>
      <color rgb="FF000000"/>
      <name val="Consolas"/>
      <family val="2"/>
    </font>
    <font>
      <b/>
      <sz val="10"/>
      <name val="Calibri"/>
      <family val="1"/>
    </font>
    <font>
      <sz val="10"/>
      <name val="Calibri"/>
      <family val="1"/>
    </font>
    <font>
      <sz val="8"/>
      <name val="Calibri"/>
      <family val="1"/>
    </font>
    <font>
      <b/>
      <sz val="12"/>
      <name val="Calibri"/>
      <family val="1"/>
    </font>
    <font>
      <vertAlign val="subscript"/>
      <sz val="10"/>
      <name val="Calibri"/>
      <family val="1"/>
    </font>
    <font>
      <sz val="10.5"/>
      <name val="Calibri"/>
      <family val="1"/>
    </font>
    <font>
      <b/>
      <sz val="10.5"/>
      <name val="Calibri"/>
      <family val="1"/>
    </font>
    <font>
      <vertAlign val="superscript"/>
      <sz val="10.5"/>
      <name val="Calibri"/>
      <family val="1"/>
    </font>
    <font>
      <sz val="9"/>
      <name val="Arial MT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B1B1B1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</cellStyleXfs>
  <cellXfs count="92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 indent="1"/>
    </xf>
    <xf numFmtId="0" fontId="3" fillId="0" borderId="1" xfId="0" applyFont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Border="1" applyAlignment="1">
      <alignment horizontal="center" vertical="top" shrinkToFit="1"/>
    </xf>
    <xf numFmtId="2" fontId="5" fillId="0" borderId="1" xfId="0" applyNumberFormat="1" applyFont="1" applyBorder="1" applyAlignment="1">
      <alignment horizontal="left" vertical="top" indent="2" shrinkToFit="1"/>
    </xf>
    <xf numFmtId="4" fontId="5" fillId="0" borderId="1" xfId="0" applyNumberFormat="1" applyFont="1" applyBorder="1" applyAlignment="1">
      <alignment horizontal="center" vertical="top" shrinkToFit="1"/>
    </xf>
    <xf numFmtId="2" fontId="5" fillId="0" borderId="1" xfId="0" applyNumberFormat="1" applyFont="1" applyBorder="1" applyAlignment="1">
      <alignment horizontal="left" vertical="top" indent="1" shrinkToFit="1"/>
    </xf>
    <xf numFmtId="2" fontId="5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indent="1" shrinkToFit="1"/>
    </xf>
    <xf numFmtId="0" fontId="6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left" vertical="center" indent="2" shrinkToFit="1"/>
    </xf>
    <xf numFmtId="4" fontId="5" fillId="0" borderId="1" xfId="0" applyNumberFormat="1" applyFont="1" applyBorder="1" applyAlignment="1">
      <alignment horizontal="right" vertical="top" indent="1" shrinkToFit="1"/>
    </xf>
    <xf numFmtId="2" fontId="7" fillId="0" borderId="1" xfId="0" applyNumberFormat="1" applyFont="1" applyBorder="1" applyAlignment="1">
      <alignment horizontal="left" vertical="top" indent="2" shrinkToFit="1"/>
    </xf>
    <xf numFmtId="4" fontId="7" fillId="0" borderId="1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shrinkToFit="1"/>
    </xf>
    <xf numFmtId="2" fontId="9" fillId="0" borderId="1" xfId="0" applyNumberFormat="1" applyFont="1" applyBorder="1" applyAlignment="1">
      <alignment horizontal="left" vertical="top" indent="1" shrinkToFit="1"/>
    </xf>
    <xf numFmtId="2" fontId="9" fillId="0" borderId="1" xfId="0" applyNumberFormat="1" applyFont="1" applyBorder="1" applyAlignment="1">
      <alignment horizontal="center" vertical="top" shrinkToFit="1"/>
    </xf>
    <xf numFmtId="4" fontId="9" fillId="0" borderId="1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right" vertical="top" indent="1" shrinkToFit="1"/>
    </xf>
    <xf numFmtId="4" fontId="11" fillId="3" borderId="1" xfId="0" applyNumberFormat="1" applyFont="1" applyFill="1" applyBorder="1" applyAlignment="1">
      <alignment horizontal="center" vertical="top" shrinkToFit="1"/>
    </xf>
    <xf numFmtId="4" fontId="9" fillId="0" borderId="1" xfId="0" applyNumberFormat="1" applyFont="1" applyBorder="1" applyAlignment="1">
      <alignment horizontal="right" vertical="top" indent="1" shrinkToFit="1"/>
    </xf>
    <xf numFmtId="0" fontId="12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shrinkToFit="1"/>
    </xf>
    <xf numFmtId="2" fontId="9" fillId="0" borderId="1" xfId="0" applyNumberFormat="1" applyFont="1" applyBorder="1" applyAlignment="1">
      <alignment horizontal="left" vertical="top" indent="2" shrinkToFi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 shrinkToFit="1"/>
    </xf>
    <xf numFmtId="2" fontId="15" fillId="0" borderId="1" xfId="0" applyNumberFormat="1" applyFont="1" applyBorder="1" applyAlignment="1">
      <alignment horizontal="left" vertical="top" indent="2" shrinkToFit="1"/>
    </xf>
    <xf numFmtId="4" fontId="15" fillId="0" borderId="1" xfId="0" applyNumberFormat="1" applyFont="1" applyBorder="1" applyAlignment="1">
      <alignment horizontal="center" vertical="top" shrinkToFit="1"/>
    </xf>
    <xf numFmtId="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4" fontId="4" fillId="3" borderId="0" xfId="0" applyNumberFormat="1" applyFont="1" applyFill="1" applyAlignment="1">
      <alignment horizontal="center" vertical="top" shrinkToFit="1"/>
    </xf>
    <xf numFmtId="0" fontId="26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top" wrapText="1"/>
    </xf>
    <xf numFmtId="4" fontId="11" fillId="3" borderId="0" xfId="0" applyNumberFormat="1" applyFont="1" applyFill="1" applyAlignment="1">
      <alignment horizontal="center" vertical="top" shrinkToFit="1"/>
    </xf>
    <xf numFmtId="9" fontId="0" fillId="0" borderId="0" xfId="2" applyFont="1" applyAlignment="1">
      <alignment horizontal="left" vertical="top"/>
    </xf>
    <xf numFmtId="44" fontId="0" fillId="0" borderId="0" xfId="1" applyFont="1" applyAlignment="1">
      <alignment horizontal="left" vertical="top"/>
    </xf>
    <xf numFmtId="44" fontId="0" fillId="0" borderId="0" xfId="0" applyNumberFormat="1" applyAlignment="1">
      <alignment horizontal="left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10" fontId="28" fillId="0" borderId="0" xfId="2" applyNumberFormat="1" applyFont="1" applyAlignment="1">
      <alignment horizontal="left" vertical="top"/>
    </xf>
    <xf numFmtId="10" fontId="27" fillId="0" borderId="0" xfId="2" applyNumberFormat="1" applyFont="1" applyAlignment="1">
      <alignment horizontal="left" vertical="top"/>
    </xf>
    <xf numFmtId="2" fontId="0" fillId="0" borderId="0" xfId="0" applyNumberFormat="1" applyAlignment="1">
      <alignment horizontal="left" vertical="top"/>
    </xf>
    <xf numFmtId="2" fontId="1" fillId="2" borderId="0" xfId="0" applyNumberFormat="1" applyFont="1" applyFill="1" applyAlignment="1">
      <alignment horizontal="center" vertical="top" wrapText="1"/>
    </xf>
    <xf numFmtId="2" fontId="28" fillId="0" borderId="0" xfId="0" applyNumberFormat="1" applyFont="1" applyAlignment="1">
      <alignment horizontal="left" vertical="top"/>
    </xf>
    <xf numFmtId="2" fontId="4" fillId="3" borderId="0" xfId="0" applyNumberFormat="1" applyFont="1" applyFill="1" applyAlignment="1">
      <alignment horizontal="center" vertical="top" shrinkToFit="1"/>
    </xf>
    <xf numFmtId="164" fontId="4" fillId="3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Border="1" applyAlignment="1">
      <alignment horizontal="center" vertical="top" shrinkToFit="1"/>
    </xf>
    <xf numFmtId="164" fontId="5" fillId="0" borderId="1" xfId="0" applyNumberFormat="1" applyFont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vertical="top" shrinkToFit="1"/>
    </xf>
    <xf numFmtId="164" fontId="9" fillId="0" borderId="1" xfId="0" applyNumberFormat="1" applyFont="1" applyBorder="1" applyAlignment="1">
      <alignment horizontal="center" vertical="top" shrinkToFit="1"/>
    </xf>
    <xf numFmtId="164" fontId="11" fillId="3" borderId="1" xfId="0" applyNumberFormat="1" applyFont="1" applyFill="1" applyBorder="1" applyAlignment="1">
      <alignment horizontal="center" vertical="top" shrinkToFit="1"/>
    </xf>
    <xf numFmtId="164" fontId="15" fillId="0" borderId="1" xfId="0" applyNumberFormat="1" applyFont="1" applyBorder="1" applyAlignment="1">
      <alignment horizontal="center" vertical="top" shrinkToFit="1"/>
    </xf>
    <xf numFmtId="0" fontId="3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top"/>
    </xf>
    <xf numFmtId="0" fontId="0" fillId="4" borderId="0" xfId="0" applyFill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center" vertical="top" shrinkToFit="1"/>
    </xf>
    <xf numFmtId="2" fontId="30" fillId="4" borderId="5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3" borderId="4" xfId="0" applyFont="1" applyFill="1" applyBorder="1" applyAlignment="1">
      <alignment horizontal="right" vertical="top"/>
    </xf>
    <xf numFmtId="0" fontId="26" fillId="4" borderId="5" xfId="0" applyFont="1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26" fillId="4" borderId="7" xfId="0" applyFont="1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 indent="1"/>
    </xf>
  </cellXfs>
  <cellStyles count="4">
    <cellStyle name="Moeda" xfId="1" builtinId="4"/>
    <cellStyle name="Normal" xfId="0" builtinId="0"/>
    <cellStyle name="Normal 2" xfId="3" xr:uid="{00000000-0005-0000-0000-000002000000}"/>
    <cellStyle name="Porcentagem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5056339</xdr:colOff>
      <xdr:row>3</xdr:row>
      <xdr:rowOff>317451</xdr:rowOff>
    </xdr:from>
    <xdr:ext cx="561214" cy="574289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0935" y="1167374"/>
          <a:ext cx="561214" cy="574289"/>
        </a:xfrm>
        <a:prstGeom prst="rect">
          <a:avLst/>
        </a:prstGeom>
      </xdr:spPr>
    </xdr:pic>
    <xdr:clientData/>
  </xdr:oneCellAnchor>
  <xdr:oneCellAnchor>
    <xdr:from>
      <xdr:col>3</xdr:col>
      <xdr:colOff>85344</xdr:colOff>
      <xdr:row>36</xdr:row>
      <xdr:rowOff>141019</xdr:rowOff>
    </xdr:from>
    <xdr:ext cx="33528" cy="36568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28" cy="36568"/>
        </a:xfrm>
        <a:prstGeom prst="rect">
          <a:avLst/>
        </a:prstGeom>
      </xdr:spPr>
    </xdr:pic>
    <xdr:clientData/>
  </xdr:oneCellAnchor>
  <xdr:twoCellAnchor editAs="oneCell">
    <xdr:from>
      <xdr:col>0</xdr:col>
      <xdr:colOff>114298</xdr:colOff>
      <xdr:row>0</xdr:row>
      <xdr:rowOff>95250</xdr:rowOff>
    </xdr:from>
    <xdr:to>
      <xdr:col>3</xdr:col>
      <xdr:colOff>461595</xdr:colOff>
      <xdr:row>0</xdr:row>
      <xdr:rowOff>1008471</xdr:rowOff>
    </xdr:to>
    <xdr:pic>
      <xdr:nvPicPr>
        <xdr:cNvPr id="4" name="Imagem 3" descr="Interface gráfica do usuário, Aplicativo&#10;&#10;Descrição gerada automaticamente">
          <a:extLst>
            <a:ext uri="{FF2B5EF4-FFF2-40B4-BE49-F238E27FC236}">
              <a16:creationId xmlns:a16="http://schemas.microsoft.com/office/drawing/2014/main" id="{AE60A6F0-B87A-4F12-953A-2E94E4A8FD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2" t="24839" r="7274" b="28589"/>
        <a:stretch/>
      </xdr:blipFill>
      <xdr:spPr bwMode="auto">
        <a:xfrm>
          <a:off x="114298" y="95250"/>
          <a:ext cx="1951893" cy="9132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batiba%20para%20amanha&#7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</sheetNames>
    <sheetDataSet>
      <sheetData sheetId="0">
        <row r="6">
          <cell r="H6">
            <v>146837.26999999999</v>
          </cell>
        </row>
        <row r="7">
          <cell r="H7">
            <v>146837.26999999999</v>
          </cell>
        </row>
        <row r="8">
          <cell r="H8">
            <v>5014.7299999999996</v>
          </cell>
        </row>
        <row r="9">
          <cell r="H9">
            <v>1664.09</v>
          </cell>
        </row>
        <row r="10">
          <cell r="H10">
            <v>3350.64</v>
          </cell>
        </row>
        <row r="11">
          <cell r="H11">
            <v>38222.1</v>
          </cell>
        </row>
        <row r="12">
          <cell r="H12">
            <v>6021.18</v>
          </cell>
        </row>
        <row r="13">
          <cell r="H13">
            <v>578.30999999999995</v>
          </cell>
        </row>
        <row r="14">
          <cell r="H14">
            <v>3736.65</v>
          </cell>
        </row>
        <row r="15">
          <cell r="H15">
            <v>578.5</v>
          </cell>
        </row>
        <row r="16">
          <cell r="H16">
            <v>17573.740000000002</v>
          </cell>
        </row>
        <row r="17">
          <cell r="H17">
            <v>8554.7000000000007</v>
          </cell>
        </row>
        <row r="18">
          <cell r="H18">
            <v>1145.42</v>
          </cell>
        </row>
        <row r="19">
          <cell r="H19">
            <v>33.6</v>
          </cell>
        </row>
        <row r="20">
          <cell r="H20">
            <v>19801.240000000002</v>
          </cell>
        </row>
        <row r="21">
          <cell r="H21">
            <v>494.3</v>
          </cell>
        </row>
        <row r="22">
          <cell r="H22">
            <v>5707.29</v>
          </cell>
        </row>
        <row r="23">
          <cell r="H23">
            <v>9256.23</v>
          </cell>
        </row>
        <row r="24">
          <cell r="H24">
            <v>3570.17</v>
          </cell>
        </row>
        <row r="25">
          <cell r="H25">
            <v>268.8</v>
          </cell>
        </row>
        <row r="26">
          <cell r="H26">
            <v>504.45</v>
          </cell>
        </row>
        <row r="27">
          <cell r="H27">
            <v>46606.22</v>
          </cell>
        </row>
        <row r="28">
          <cell r="H28">
            <v>464.81</v>
          </cell>
        </row>
        <row r="29">
          <cell r="H29">
            <v>8044.76</v>
          </cell>
        </row>
        <row r="30">
          <cell r="H30">
            <v>664.93</v>
          </cell>
        </row>
        <row r="31">
          <cell r="H31">
            <v>12839.25</v>
          </cell>
        </row>
        <row r="32">
          <cell r="H32">
            <v>14790.19</v>
          </cell>
        </row>
        <row r="33">
          <cell r="H33">
            <v>4396.22</v>
          </cell>
        </row>
        <row r="34">
          <cell r="H34">
            <v>2817.91</v>
          </cell>
        </row>
        <row r="35">
          <cell r="H35">
            <v>2227.35</v>
          </cell>
        </row>
        <row r="36">
          <cell r="H36">
            <v>360.8</v>
          </cell>
        </row>
        <row r="37">
          <cell r="H37">
            <v>37216.879999999997</v>
          </cell>
        </row>
        <row r="38">
          <cell r="H38">
            <v>11416.36</v>
          </cell>
        </row>
        <row r="39">
          <cell r="H39">
            <v>7296.2</v>
          </cell>
        </row>
        <row r="40">
          <cell r="H40">
            <v>18504.32</v>
          </cell>
        </row>
        <row r="41">
          <cell r="H41">
            <v>498471.71</v>
          </cell>
        </row>
        <row r="42">
          <cell r="H42">
            <v>15923.57</v>
          </cell>
        </row>
        <row r="43">
          <cell r="H43">
            <v>9859.5</v>
          </cell>
        </row>
        <row r="44">
          <cell r="H44">
            <v>5299.04</v>
          </cell>
        </row>
        <row r="45">
          <cell r="H45">
            <v>2743.4</v>
          </cell>
        </row>
        <row r="46">
          <cell r="H46">
            <v>16871.88</v>
          </cell>
        </row>
        <row r="47">
          <cell r="H47">
            <v>9877.59</v>
          </cell>
        </row>
        <row r="48">
          <cell r="H48">
            <v>7769.52</v>
          </cell>
        </row>
        <row r="49">
          <cell r="H49">
            <v>1717.34</v>
          </cell>
        </row>
        <row r="50">
          <cell r="H50">
            <v>7141.79</v>
          </cell>
        </row>
        <row r="51">
          <cell r="H51">
            <v>3555.99</v>
          </cell>
        </row>
        <row r="52">
          <cell r="H52">
            <v>8406.6</v>
          </cell>
        </row>
        <row r="53">
          <cell r="H53">
            <v>11947.39</v>
          </cell>
        </row>
        <row r="54">
          <cell r="H54">
            <v>16196.92</v>
          </cell>
        </row>
        <row r="55">
          <cell r="H55">
            <v>381161.18</v>
          </cell>
        </row>
        <row r="56">
          <cell r="H56">
            <v>363690.58</v>
          </cell>
        </row>
        <row r="57">
          <cell r="H57">
            <v>952.96</v>
          </cell>
        </row>
        <row r="58">
          <cell r="H58">
            <v>11359</v>
          </cell>
        </row>
        <row r="59">
          <cell r="H59">
            <v>3837.56</v>
          </cell>
        </row>
        <row r="60">
          <cell r="H60">
            <v>9529.9500000000007</v>
          </cell>
        </row>
        <row r="61">
          <cell r="H61">
            <v>23314.52</v>
          </cell>
        </row>
        <row r="62">
          <cell r="H62">
            <v>16916.04</v>
          </cell>
        </row>
        <row r="63">
          <cell r="H63">
            <v>9518.18</v>
          </cell>
        </row>
        <row r="64">
          <cell r="H64">
            <v>125769.4</v>
          </cell>
        </row>
        <row r="65">
          <cell r="H65">
            <v>162492.97</v>
          </cell>
        </row>
        <row r="66">
          <cell r="H66">
            <v>168192.21</v>
          </cell>
        </row>
        <row r="67">
          <cell r="H67">
            <v>64979.41</v>
          </cell>
        </row>
        <row r="68">
          <cell r="H68">
            <v>44395.040000000001</v>
          </cell>
        </row>
        <row r="69">
          <cell r="H69">
            <v>14559.36</v>
          </cell>
        </row>
        <row r="70">
          <cell r="H70">
            <v>14004.22</v>
          </cell>
        </row>
        <row r="71">
          <cell r="H71">
            <v>24942.77</v>
          </cell>
        </row>
        <row r="72">
          <cell r="H72">
            <v>5311.41</v>
          </cell>
        </row>
        <row r="73">
          <cell r="H73">
            <v>214033.19</v>
          </cell>
        </row>
        <row r="74">
          <cell r="H74">
            <v>17105.73</v>
          </cell>
        </row>
        <row r="75">
          <cell r="H75">
            <v>28062.86</v>
          </cell>
        </row>
        <row r="76">
          <cell r="H76">
            <v>68325.86</v>
          </cell>
        </row>
        <row r="77">
          <cell r="H77">
            <v>13208.87</v>
          </cell>
        </row>
        <row r="78">
          <cell r="H78">
            <v>18777.21</v>
          </cell>
        </row>
        <row r="79">
          <cell r="H79">
            <v>4808.17</v>
          </cell>
        </row>
        <row r="80">
          <cell r="H80">
            <v>21524.799999999999</v>
          </cell>
        </row>
        <row r="81">
          <cell r="H81">
            <v>1860.5</v>
          </cell>
        </row>
        <row r="82">
          <cell r="H82">
            <v>23573.52</v>
          </cell>
        </row>
        <row r="83">
          <cell r="H83">
            <v>7886.14</v>
          </cell>
        </row>
        <row r="84">
          <cell r="H84">
            <v>1277.1300000000001</v>
          </cell>
        </row>
        <row r="85">
          <cell r="H85">
            <v>7312</v>
          </cell>
        </row>
        <row r="86">
          <cell r="H86">
            <v>184.4</v>
          </cell>
        </row>
        <row r="87">
          <cell r="H87">
            <v>126</v>
          </cell>
        </row>
        <row r="88">
          <cell r="H88">
            <v>27407.27</v>
          </cell>
        </row>
        <row r="89">
          <cell r="H89">
            <v>3861.2</v>
          </cell>
        </row>
        <row r="90">
          <cell r="H90">
            <v>2296.48</v>
          </cell>
        </row>
        <row r="91">
          <cell r="H91">
            <v>4424.46</v>
          </cell>
        </row>
        <row r="92">
          <cell r="H92">
            <v>6474</v>
          </cell>
        </row>
        <row r="93">
          <cell r="H93">
            <v>115.72</v>
          </cell>
        </row>
        <row r="94">
          <cell r="H94">
            <v>38.64</v>
          </cell>
        </row>
        <row r="95">
          <cell r="H95">
            <v>365.72</v>
          </cell>
        </row>
        <row r="96">
          <cell r="H96">
            <v>1622.76</v>
          </cell>
        </row>
        <row r="97">
          <cell r="H97">
            <v>90.34</v>
          </cell>
        </row>
        <row r="98">
          <cell r="H98">
            <v>68.05</v>
          </cell>
        </row>
        <row r="99">
          <cell r="H99">
            <v>697.04</v>
          </cell>
        </row>
        <row r="100">
          <cell r="H100">
            <v>105.66</v>
          </cell>
        </row>
        <row r="101">
          <cell r="H101">
            <v>5544.7</v>
          </cell>
        </row>
        <row r="102">
          <cell r="H102">
            <v>1518.77</v>
          </cell>
        </row>
        <row r="103">
          <cell r="H103">
            <v>141.18</v>
          </cell>
        </row>
        <row r="104">
          <cell r="H104">
            <v>42.55</v>
          </cell>
        </row>
        <row r="105">
          <cell r="H105">
            <v>55434.55</v>
          </cell>
        </row>
        <row r="106">
          <cell r="H106">
            <v>7424.71</v>
          </cell>
        </row>
        <row r="107">
          <cell r="H107">
            <v>4944.96</v>
          </cell>
        </row>
        <row r="108">
          <cell r="H108">
            <v>26018.61</v>
          </cell>
        </row>
        <row r="109">
          <cell r="H109">
            <v>6869.7</v>
          </cell>
        </row>
        <row r="110">
          <cell r="H110">
            <v>1130.8699999999999</v>
          </cell>
        </row>
        <row r="111">
          <cell r="H111">
            <v>44.56</v>
          </cell>
        </row>
        <row r="112">
          <cell r="H112">
            <v>1163.6400000000001</v>
          </cell>
        </row>
        <row r="113">
          <cell r="H113">
            <v>3490.92</v>
          </cell>
        </row>
        <row r="114">
          <cell r="H114">
            <v>3366.66</v>
          </cell>
        </row>
        <row r="115">
          <cell r="H115">
            <v>752.96</v>
          </cell>
        </row>
        <row r="116">
          <cell r="H116">
            <v>226.96</v>
          </cell>
        </row>
        <row r="117">
          <cell r="H117">
            <v>48280.77</v>
          </cell>
        </row>
        <row r="118">
          <cell r="H118">
            <v>3383.76</v>
          </cell>
        </row>
        <row r="119">
          <cell r="H119">
            <v>5955</v>
          </cell>
        </row>
        <row r="120">
          <cell r="H120">
            <v>1634.64</v>
          </cell>
        </row>
        <row r="121">
          <cell r="H121">
            <v>1124.52</v>
          </cell>
        </row>
        <row r="122">
          <cell r="H122">
            <v>8840.8799999999992</v>
          </cell>
        </row>
        <row r="123">
          <cell r="H123">
            <v>402.6</v>
          </cell>
        </row>
        <row r="124">
          <cell r="H124">
            <v>2730.36</v>
          </cell>
        </row>
        <row r="125">
          <cell r="H125">
            <v>9173.82</v>
          </cell>
        </row>
        <row r="126">
          <cell r="H126">
            <v>9927.84</v>
          </cell>
        </row>
        <row r="127">
          <cell r="H127">
            <v>4001.92</v>
          </cell>
        </row>
        <row r="128">
          <cell r="H128">
            <v>721.28</v>
          </cell>
        </row>
        <row r="129">
          <cell r="H129">
            <v>384.15</v>
          </cell>
        </row>
        <row r="130">
          <cell r="H130">
            <v>82142.97</v>
          </cell>
        </row>
        <row r="131">
          <cell r="H131">
            <v>13050</v>
          </cell>
        </row>
        <row r="132">
          <cell r="H132">
            <v>994.47</v>
          </cell>
        </row>
        <row r="133">
          <cell r="H133">
            <v>29190.45</v>
          </cell>
        </row>
        <row r="134">
          <cell r="H134">
            <v>230.68</v>
          </cell>
        </row>
        <row r="135">
          <cell r="H135">
            <v>1262.3399999999999</v>
          </cell>
        </row>
        <row r="136">
          <cell r="H136">
            <v>87.86</v>
          </cell>
        </row>
        <row r="137">
          <cell r="H137">
            <v>286.69</v>
          </cell>
        </row>
        <row r="138">
          <cell r="H138">
            <v>1028.48</v>
          </cell>
        </row>
        <row r="139">
          <cell r="H139">
            <v>440.25</v>
          </cell>
        </row>
        <row r="140">
          <cell r="H140">
            <v>1471.88</v>
          </cell>
        </row>
        <row r="141">
          <cell r="H141">
            <v>392.32</v>
          </cell>
        </row>
        <row r="142">
          <cell r="H142">
            <v>5174.1099999999997</v>
          </cell>
        </row>
        <row r="143">
          <cell r="H143">
            <v>11799.71</v>
          </cell>
        </row>
        <row r="144">
          <cell r="H144">
            <v>2644.36</v>
          </cell>
        </row>
        <row r="145">
          <cell r="H145">
            <v>754.95</v>
          </cell>
        </row>
        <row r="146">
          <cell r="H146">
            <v>296.64</v>
          </cell>
        </row>
        <row r="147">
          <cell r="H147">
            <v>2609.08</v>
          </cell>
        </row>
        <row r="148">
          <cell r="H148">
            <v>1285.7</v>
          </cell>
        </row>
        <row r="149">
          <cell r="H149">
            <v>2010.45</v>
          </cell>
        </row>
        <row r="150">
          <cell r="H150">
            <v>3728.55</v>
          </cell>
        </row>
        <row r="151">
          <cell r="H151">
            <v>3404</v>
          </cell>
        </row>
        <row r="152">
          <cell r="H152">
            <v>271849.81</v>
          </cell>
        </row>
        <row r="153">
          <cell r="H153">
            <v>18513.25</v>
          </cell>
        </row>
        <row r="154">
          <cell r="H154">
            <v>504.68</v>
          </cell>
        </row>
        <row r="155">
          <cell r="H155">
            <v>280.83999999999997</v>
          </cell>
        </row>
        <row r="156">
          <cell r="H156">
            <v>693.12</v>
          </cell>
        </row>
        <row r="157">
          <cell r="H157">
            <v>6736.2</v>
          </cell>
        </row>
        <row r="158">
          <cell r="H158">
            <v>1070.46</v>
          </cell>
        </row>
        <row r="159">
          <cell r="H159">
            <v>6432.47</v>
          </cell>
        </row>
        <row r="160">
          <cell r="H160">
            <v>20963.43</v>
          </cell>
        </row>
        <row r="161">
          <cell r="H161">
            <v>13774.07</v>
          </cell>
        </row>
        <row r="162">
          <cell r="H162">
            <v>6381.07</v>
          </cell>
        </row>
        <row r="163">
          <cell r="H163">
            <v>2864.16</v>
          </cell>
        </row>
        <row r="164">
          <cell r="H164">
            <v>9696.68</v>
          </cell>
        </row>
        <row r="165">
          <cell r="H165">
            <v>29470.58</v>
          </cell>
        </row>
        <row r="166">
          <cell r="H166">
            <v>38634.94</v>
          </cell>
        </row>
        <row r="167">
          <cell r="H167">
            <v>4457.97</v>
          </cell>
        </row>
        <row r="168">
          <cell r="H168">
            <v>586.20000000000005</v>
          </cell>
        </row>
        <row r="169">
          <cell r="H169">
            <v>340.26</v>
          </cell>
        </row>
        <row r="170">
          <cell r="H170">
            <v>608.13</v>
          </cell>
        </row>
        <row r="171">
          <cell r="H171">
            <v>1270.83</v>
          </cell>
        </row>
        <row r="172">
          <cell r="H172">
            <v>150.84</v>
          </cell>
        </row>
        <row r="173">
          <cell r="H173">
            <v>176.61</v>
          </cell>
        </row>
        <row r="174">
          <cell r="H174">
            <v>79.23</v>
          </cell>
        </row>
        <row r="175">
          <cell r="H175">
            <v>416</v>
          </cell>
        </row>
        <row r="176">
          <cell r="H176">
            <v>4564.1899999999996</v>
          </cell>
        </row>
        <row r="177">
          <cell r="H177">
            <v>2022.44</v>
          </cell>
        </row>
        <row r="178">
          <cell r="H178">
            <v>327.5</v>
          </cell>
        </row>
        <row r="179">
          <cell r="H179">
            <v>101.5</v>
          </cell>
        </row>
        <row r="180">
          <cell r="H180">
            <v>25285.77</v>
          </cell>
        </row>
        <row r="181">
          <cell r="H181">
            <v>10786.01</v>
          </cell>
        </row>
        <row r="182">
          <cell r="H182">
            <v>2156.37</v>
          </cell>
        </row>
        <row r="183">
          <cell r="H183">
            <v>2085.7800000000002</v>
          </cell>
        </row>
        <row r="184">
          <cell r="H184">
            <v>2022.72</v>
          </cell>
        </row>
        <row r="185">
          <cell r="H185">
            <v>7746.45</v>
          </cell>
        </row>
        <row r="186">
          <cell r="H186">
            <v>1636.62</v>
          </cell>
        </row>
        <row r="187">
          <cell r="H187">
            <v>353.69</v>
          </cell>
        </row>
        <row r="188">
          <cell r="H188">
            <v>1835.57</v>
          </cell>
        </row>
        <row r="189">
          <cell r="H189">
            <v>2559.1799999999998</v>
          </cell>
        </row>
        <row r="190">
          <cell r="H190">
            <v>18335.04</v>
          </cell>
        </row>
        <row r="191">
          <cell r="H191">
            <v>5038.9399999999996</v>
          </cell>
        </row>
        <row r="192">
          <cell r="H192">
            <v>14188.58</v>
          </cell>
        </row>
        <row r="193">
          <cell r="H193">
            <v>2147</v>
          </cell>
        </row>
        <row r="194">
          <cell r="H194">
            <v>1260.94</v>
          </cell>
        </row>
        <row r="195">
          <cell r="H195">
            <v>2189.5</v>
          </cell>
        </row>
        <row r="196">
          <cell r="H196">
            <v>1104</v>
          </cell>
        </row>
        <row r="197">
          <cell r="H197">
            <v>354285.61</v>
          </cell>
        </row>
        <row r="198">
          <cell r="H198">
            <v>4434.1000000000004</v>
          </cell>
        </row>
        <row r="199">
          <cell r="H199">
            <v>15092.28</v>
          </cell>
        </row>
        <row r="200">
          <cell r="H200">
            <v>4769.51</v>
          </cell>
        </row>
        <row r="201">
          <cell r="H201">
            <v>5688</v>
          </cell>
        </row>
        <row r="202">
          <cell r="H202">
            <v>19478.88</v>
          </cell>
        </row>
        <row r="203">
          <cell r="H203">
            <v>6955.2</v>
          </cell>
        </row>
        <row r="204">
          <cell r="H204">
            <v>11435.43</v>
          </cell>
        </row>
        <row r="205">
          <cell r="H205">
            <v>52272.480000000003</v>
          </cell>
        </row>
        <row r="206">
          <cell r="H206">
            <v>44205.99</v>
          </cell>
        </row>
        <row r="207">
          <cell r="H207">
            <v>157540.85999999999</v>
          </cell>
        </row>
        <row r="208">
          <cell r="H208">
            <v>27844.18</v>
          </cell>
        </row>
        <row r="209">
          <cell r="H209">
            <v>4568.7</v>
          </cell>
        </row>
        <row r="210">
          <cell r="H210">
            <v>165252.63</v>
          </cell>
        </row>
        <row r="211">
          <cell r="H211">
            <v>7038.24</v>
          </cell>
        </row>
        <row r="212">
          <cell r="H212">
            <v>1731.37</v>
          </cell>
        </row>
        <row r="213">
          <cell r="H213">
            <v>22722</v>
          </cell>
        </row>
        <row r="214">
          <cell r="H214">
            <v>1268.2</v>
          </cell>
        </row>
        <row r="215">
          <cell r="H215">
            <v>37651.599999999999</v>
          </cell>
        </row>
        <row r="216">
          <cell r="H216">
            <v>11627.7</v>
          </cell>
        </row>
        <row r="217">
          <cell r="H217">
            <v>20170</v>
          </cell>
        </row>
        <row r="218">
          <cell r="H218">
            <v>2187.44</v>
          </cell>
        </row>
        <row r="219">
          <cell r="H219">
            <v>9624.48</v>
          </cell>
        </row>
        <row r="220">
          <cell r="H220">
            <v>30562.560000000001</v>
          </cell>
        </row>
        <row r="221">
          <cell r="H221">
            <v>20669.04</v>
          </cell>
        </row>
        <row r="222">
          <cell r="H222">
            <v>72385.36</v>
          </cell>
        </row>
        <row r="223">
          <cell r="H223">
            <v>61007.7</v>
          </cell>
        </row>
        <row r="224">
          <cell r="H224">
            <v>4879.54</v>
          </cell>
        </row>
        <row r="225">
          <cell r="H225">
            <v>5457.14</v>
          </cell>
        </row>
        <row r="226">
          <cell r="H226">
            <v>1040.98</v>
          </cell>
        </row>
        <row r="227">
          <cell r="H227">
            <v>2615125.1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2"/>
  <sheetViews>
    <sheetView tabSelected="1" view="pageBreakPreview" topLeftCell="A213" zoomScaleNormal="100" zoomScaleSheetLayoutView="100" workbookViewId="0">
      <selection activeCell="U235" sqref="U235"/>
    </sheetView>
  </sheetViews>
  <sheetFormatPr defaultRowHeight="12.75"/>
  <cols>
    <col min="1" max="1" width="6.5" customWidth="1"/>
    <col min="2" max="2" width="10" customWidth="1"/>
    <col min="3" max="3" width="11.5" customWidth="1"/>
    <col min="4" max="4" width="104" customWidth="1"/>
    <col min="5" max="5" width="8.5" customWidth="1"/>
    <col min="6" max="6" width="10.83203125" customWidth="1"/>
    <col min="7" max="7" width="19.33203125" style="68" bestFit="1" customWidth="1"/>
    <col min="8" max="8" width="18" customWidth="1"/>
    <col min="9" max="9" width="18.6640625" style="51" customWidth="1"/>
    <col min="10" max="10" width="19.5" customWidth="1"/>
    <col min="11" max="11" width="5" hidden="1" customWidth="1"/>
    <col min="12" max="12" width="2.5" customWidth="1"/>
    <col min="13" max="13" width="7.5" hidden="1" customWidth="1"/>
    <col min="14" max="14" width="16.33203125" hidden="1" customWidth="1"/>
    <col min="15" max="15" width="13.33203125" hidden="1" customWidth="1"/>
    <col min="16" max="20" width="9.33203125" hidden="1" customWidth="1"/>
    <col min="21" max="21" width="14.83203125" customWidth="1"/>
    <col min="22" max="22" width="18.6640625" customWidth="1"/>
    <col min="23" max="23" width="14.83203125" customWidth="1"/>
    <col min="24" max="24" width="9.33203125" customWidth="1"/>
  </cols>
  <sheetData>
    <row r="1" spans="1:23" ht="89.25" customHeight="1">
      <c r="A1" s="79" t="s">
        <v>467</v>
      </c>
      <c r="B1" s="79"/>
      <c r="C1" s="79"/>
      <c r="D1" s="79"/>
      <c r="E1" s="79"/>
      <c r="F1" s="79"/>
      <c r="G1" s="79"/>
      <c r="H1" s="79"/>
    </row>
    <row r="2" spans="1:23" ht="48.9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U2" s="51"/>
    </row>
    <row r="3" spans="1:23" ht="18" customHeight="1">
      <c r="A3" s="88" t="s">
        <v>1</v>
      </c>
      <c r="B3" s="89"/>
      <c r="C3" s="89"/>
      <c r="D3" s="89"/>
      <c r="E3" s="89"/>
      <c r="F3" s="89"/>
      <c r="G3" s="89"/>
      <c r="H3" s="90"/>
      <c r="I3" s="52"/>
      <c r="J3" s="42"/>
      <c r="K3" s="42"/>
      <c r="U3" s="42"/>
      <c r="V3" s="42"/>
      <c r="W3" s="42"/>
    </row>
    <row r="4" spans="1:23" ht="30" customHeight="1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U4" s="51"/>
    </row>
    <row r="5" spans="1:23" ht="22.5" customHeight="1">
      <c r="E5" s="47" t="s">
        <v>463</v>
      </c>
      <c r="F5" s="50">
        <v>0.2354</v>
      </c>
      <c r="G5" s="66"/>
      <c r="H5" s="47"/>
      <c r="I5" s="53" t="s">
        <v>464</v>
      </c>
      <c r="J5" s="49">
        <v>0.21000167</v>
      </c>
      <c r="K5" s="49"/>
      <c r="N5" s="41" t="s">
        <v>459</v>
      </c>
      <c r="O5" s="41" t="s">
        <v>460</v>
      </c>
      <c r="P5" s="44">
        <v>0.21000167</v>
      </c>
      <c r="U5" s="49"/>
      <c r="V5" s="48"/>
      <c r="W5" s="49"/>
    </row>
    <row r="6" spans="1:23" ht="25.5" customHeight="1">
      <c r="G6" s="83" t="s">
        <v>461</v>
      </c>
      <c r="H6" s="84"/>
      <c r="I6" s="85" t="s">
        <v>462</v>
      </c>
      <c r="J6" s="86"/>
      <c r="K6" s="69"/>
      <c r="N6" s="41"/>
      <c r="O6" s="41"/>
      <c r="S6" t="s">
        <v>465</v>
      </c>
      <c r="T6" t="s">
        <v>466</v>
      </c>
      <c r="U6" s="72" t="s">
        <v>468</v>
      </c>
      <c r="V6" s="72"/>
      <c r="W6" s="72"/>
    </row>
    <row r="7" spans="1:23" ht="21.75" customHeight="1">
      <c r="A7" s="1" t="s">
        <v>3</v>
      </c>
      <c r="B7" s="1" t="s">
        <v>4</v>
      </c>
      <c r="C7" s="1" t="s">
        <v>5</v>
      </c>
      <c r="D7" s="1" t="s">
        <v>6</v>
      </c>
      <c r="E7" s="2" t="s">
        <v>7</v>
      </c>
      <c r="F7" s="3" t="s">
        <v>8</v>
      </c>
      <c r="G7" s="2" t="s">
        <v>9</v>
      </c>
      <c r="H7" s="4" t="s">
        <v>10</v>
      </c>
      <c r="I7" s="64" t="s">
        <v>9</v>
      </c>
      <c r="J7" s="65" t="s">
        <v>10</v>
      </c>
      <c r="K7" s="70"/>
      <c r="U7" s="4"/>
      <c r="V7" s="4" t="s">
        <v>9</v>
      </c>
      <c r="W7" s="4" t="s">
        <v>10</v>
      </c>
    </row>
    <row r="8" spans="1:23" ht="15" customHeight="1">
      <c r="A8" s="62">
        <v>1</v>
      </c>
      <c r="B8" s="73" t="s">
        <v>11</v>
      </c>
      <c r="C8" s="74"/>
      <c r="D8" s="74"/>
      <c r="E8" s="74"/>
      <c r="F8" s="74"/>
      <c r="G8" s="75"/>
      <c r="H8" s="55">
        <f>SUM(H9)</f>
        <v>146837.26999999999</v>
      </c>
      <c r="I8" s="54"/>
      <c r="J8" s="5">
        <f>ROUND(SUM(J9),2)</f>
        <v>116001.2</v>
      </c>
      <c r="K8" s="40"/>
      <c r="M8" s="38">
        <f>H8-'[1]Table 1'!H6</f>
        <v>0</v>
      </c>
      <c r="U8" s="5"/>
      <c r="V8" s="40"/>
      <c r="W8" s="5">
        <f>SUM(W9)</f>
        <v>0</v>
      </c>
    </row>
    <row r="9" spans="1:23" ht="15" customHeight="1">
      <c r="A9" s="2" t="s">
        <v>12</v>
      </c>
      <c r="B9" s="2" t="s">
        <v>13</v>
      </c>
      <c r="C9" s="6">
        <v>101</v>
      </c>
      <c r="D9" s="4" t="s">
        <v>14</v>
      </c>
      <c r="E9" s="2" t="s">
        <v>15</v>
      </c>
      <c r="F9" s="7">
        <v>1</v>
      </c>
      <c r="G9" s="8">
        <v>146837.26999999999</v>
      </c>
      <c r="H9" s="56">
        <v>146837.26999999999</v>
      </c>
      <c r="I9" s="10">
        <f>ROUND(G9*(1-$P$5),2)</f>
        <v>116001.2</v>
      </c>
      <c r="J9" s="8">
        <f>ROUND(I9*F9,2)</f>
        <v>116001.2</v>
      </c>
      <c r="K9" s="71"/>
      <c r="M9" s="38">
        <f>H9-'[1]Table 1'!H7</f>
        <v>0</v>
      </c>
      <c r="U9" s="8">
        <f>ROUND(H9*(1-$J$5),2)</f>
        <v>116001.2</v>
      </c>
      <c r="V9" s="8">
        <f t="shared" ref="V9" si="0">T9*(1-$P$5)</f>
        <v>0</v>
      </c>
      <c r="W9" s="8">
        <f>V9*S9</f>
        <v>0</v>
      </c>
    </row>
    <row r="10" spans="1:23" ht="15" customHeight="1">
      <c r="A10" s="62">
        <v>2</v>
      </c>
      <c r="B10" s="73" t="s">
        <v>16</v>
      </c>
      <c r="C10" s="74"/>
      <c r="D10" s="74"/>
      <c r="E10" s="74"/>
      <c r="F10" s="74"/>
      <c r="G10" s="75"/>
      <c r="H10" s="55">
        <f>SUM(H11:H12)</f>
        <v>5014.7299999999996</v>
      </c>
      <c r="I10" s="54"/>
      <c r="J10" s="5">
        <f>ROUNDDOWN(SUM(J11:J12),2)</f>
        <v>3961.59</v>
      </c>
      <c r="K10" s="40"/>
      <c r="M10" s="38">
        <f>H10-'[1]Table 1'!H8</f>
        <v>0</v>
      </c>
      <c r="U10" s="5">
        <f>ROUNDDOWN(H10*(1-$J$5),2)</f>
        <v>3961.62</v>
      </c>
      <c r="V10" s="40"/>
      <c r="W10" s="5">
        <f>SUM(W11:W12)</f>
        <v>0</v>
      </c>
    </row>
    <row r="11" spans="1:23" ht="15" customHeight="1">
      <c r="A11" s="2" t="s">
        <v>17</v>
      </c>
      <c r="B11" s="2" t="s">
        <v>13</v>
      </c>
      <c r="C11" s="6">
        <v>201</v>
      </c>
      <c r="D11" s="4" t="s">
        <v>18</v>
      </c>
      <c r="E11" s="2" t="s">
        <v>19</v>
      </c>
      <c r="F11" s="7">
        <v>1</v>
      </c>
      <c r="G11" s="8">
        <v>1664.09</v>
      </c>
      <c r="H11" s="56">
        <v>1664.09</v>
      </c>
      <c r="I11" s="10">
        <f t="shared" ref="I11:I12" si="1">ROUND(G11*(1-$P$5),2)</f>
        <v>1314.63</v>
      </c>
      <c r="J11" s="8">
        <f t="shared" ref="J11:J12" si="2">ROUND(I11*F11,2)</f>
        <v>1314.63</v>
      </c>
      <c r="K11" s="71"/>
      <c r="M11" s="38">
        <f>H11-'[1]Table 1'!H9</f>
        <v>0</v>
      </c>
      <c r="U11" s="8">
        <f>ROUND(H11*(1-$J$5),2)</f>
        <v>1314.63</v>
      </c>
      <c r="V11" s="8">
        <f t="shared" ref="V11:V12" si="3">T11*(1-$P$5)</f>
        <v>0</v>
      </c>
      <c r="W11" s="8">
        <f t="shared" ref="W11:W12" si="4">V11*S11</f>
        <v>0</v>
      </c>
    </row>
    <row r="12" spans="1:23" ht="30.6" customHeight="1">
      <c r="A12" s="2" t="s">
        <v>20</v>
      </c>
      <c r="B12" s="2" t="s">
        <v>21</v>
      </c>
      <c r="C12" s="6">
        <v>20708</v>
      </c>
      <c r="D12" s="4" t="s">
        <v>22</v>
      </c>
      <c r="E12" s="2" t="s">
        <v>23</v>
      </c>
      <c r="F12" s="9">
        <v>12</v>
      </c>
      <c r="G12" s="10">
        <v>279.22000000000003</v>
      </c>
      <c r="H12" s="56">
        <v>3350.64</v>
      </c>
      <c r="I12" s="10">
        <f t="shared" si="1"/>
        <v>220.58</v>
      </c>
      <c r="J12" s="8">
        <f t="shared" si="2"/>
        <v>2646.96</v>
      </c>
      <c r="K12" s="71"/>
      <c r="M12" s="38">
        <f>H12-'[1]Table 1'!H10</f>
        <v>0</v>
      </c>
      <c r="U12" s="8">
        <f>ROUND(H12*(1-$J$5),2)</f>
        <v>2647</v>
      </c>
      <c r="V12" s="8">
        <f t="shared" si="3"/>
        <v>0</v>
      </c>
      <c r="W12" s="8">
        <f t="shared" si="4"/>
        <v>0</v>
      </c>
    </row>
    <row r="13" spans="1:23" ht="15" customHeight="1">
      <c r="A13" s="62">
        <v>3</v>
      </c>
      <c r="B13" s="73" t="s">
        <v>24</v>
      </c>
      <c r="C13" s="74"/>
      <c r="D13" s="74"/>
      <c r="E13" s="74"/>
      <c r="F13" s="74"/>
      <c r="G13" s="75"/>
      <c r="H13" s="55">
        <f>SUM(H14:H21)</f>
        <v>38222.1</v>
      </c>
      <c r="I13" s="54"/>
      <c r="J13" s="5">
        <f>SUM(J14:J21)</f>
        <v>30196.11</v>
      </c>
      <c r="K13" s="40"/>
      <c r="M13" s="38">
        <f>H13-'[1]Table 1'!H11</f>
        <v>0</v>
      </c>
      <c r="U13" s="5">
        <f>ROUNDDOWN(H13*(1-$J$5),2)</f>
        <v>30195.39</v>
      </c>
      <c r="V13" s="40"/>
      <c r="W13" s="5">
        <f>SUM(W14:W21)</f>
        <v>0</v>
      </c>
    </row>
    <row r="14" spans="1:23" ht="30" customHeight="1">
      <c r="A14" s="2" t="s">
        <v>25</v>
      </c>
      <c r="B14" s="2" t="s">
        <v>21</v>
      </c>
      <c r="C14" s="6">
        <v>40250</v>
      </c>
      <c r="D14" s="11" t="s">
        <v>26</v>
      </c>
      <c r="E14" s="2" t="s">
        <v>23</v>
      </c>
      <c r="F14" s="9">
        <v>66</v>
      </c>
      <c r="G14" s="10">
        <v>91.23</v>
      </c>
      <c r="H14" s="56">
        <v>6021.18</v>
      </c>
      <c r="I14" s="10">
        <f t="shared" ref="I14:I21" si="5">ROUND(G14*(1-$P$5),2)</f>
        <v>72.069999999999993</v>
      </c>
      <c r="J14" s="8">
        <f t="shared" ref="J14:J21" si="6">ROUND(I14*F14,2)</f>
        <v>4756.62</v>
      </c>
      <c r="K14" s="71"/>
      <c r="M14" s="38">
        <f>H14-'[1]Table 1'!H12</f>
        <v>0</v>
      </c>
      <c r="U14" s="8">
        <f t="shared" ref="U14:U45" si="7">ROUND(H14*(1-$J$5),2)</f>
        <v>4756.72</v>
      </c>
      <c r="V14" s="8">
        <f t="shared" ref="V14:V21" si="8">T14*(1-$P$5)</f>
        <v>0</v>
      </c>
      <c r="W14" s="8">
        <f t="shared" ref="W14:W21" si="9">V14*S14</f>
        <v>0</v>
      </c>
    </row>
    <row r="15" spans="1:23" ht="30" customHeight="1">
      <c r="A15" s="2" t="s">
        <v>27</v>
      </c>
      <c r="B15" s="2" t="s">
        <v>28</v>
      </c>
      <c r="C15" s="6">
        <v>92759</v>
      </c>
      <c r="D15" s="11" t="s">
        <v>29</v>
      </c>
      <c r="E15" s="2" t="s">
        <v>30</v>
      </c>
      <c r="F15" s="9">
        <v>27.1</v>
      </c>
      <c r="G15" s="10">
        <v>21.34</v>
      </c>
      <c r="H15" s="56">
        <v>578.30999999999995</v>
      </c>
      <c r="I15" s="10">
        <f t="shared" si="5"/>
        <v>16.86</v>
      </c>
      <c r="J15" s="8">
        <f t="shared" si="6"/>
        <v>456.91</v>
      </c>
      <c r="K15" s="71"/>
      <c r="M15" s="38">
        <f>H15-'[1]Table 1'!H13</f>
        <v>0</v>
      </c>
      <c r="U15" s="8">
        <f t="shared" si="7"/>
        <v>456.86</v>
      </c>
      <c r="V15" s="8">
        <f t="shared" si="8"/>
        <v>0</v>
      </c>
      <c r="W15" s="8">
        <f t="shared" si="9"/>
        <v>0</v>
      </c>
    </row>
    <row r="16" spans="1:23" ht="30" customHeight="1">
      <c r="A16" s="2" t="s">
        <v>31</v>
      </c>
      <c r="B16" s="2" t="s">
        <v>28</v>
      </c>
      <c r="C16" s="6">
        <v>92762</v>
      </c>
      <c r="D16" s="11" t="s">
        <v>32</v>
      </c>
      <c r="E16" s="2" t="s">
        <v>30</v>
      </c>
      <c r="F16" s="12">
        <v>203.3</v>
      </c>
      <c r="G16" s="10">
        <v>18.38</v>
      </c>
      <c r="H16" s="56">
        <v>3736.65</v>
      </c>
      <c r="I16" s="10">
        <f t="shared" si="5"/>
        <v>14.52</v>
      </c>
      <c r="J16" s="8">
        <f t="shared" si="6"/>
        <v>2951.92</v>
      </c>
      <c r="K16" s="71"/>
      <c r="M16" s="38">
        <f>H16-'[1]Table 1'!H14</f>
        <v>0</v>
      </c>
      <c r="U16" s="8">
        <f t="shared" si="7"/>
        <v>2951.95</v>
      </c>
      <c r="V16" s="8">
        <f t="shared" si="8"/>
        <v>0</v>
      </c>
      <c r="W16" s="8">
        <f t="shared" si="9"/>
        <v>0</v>
      </c>
    </row>
    <row r="17" spans="1:23" ht="20.85" customHeight="1">
      <c r="A17" s="2" t="s">
        <v>33</v>
      </c>
      <c r="B17" s="2" t="s">
        <v>28</v>
      </c>
      <c r="C17" s="6">
        <v>92769</v>
      </c>
      <c r="D17" s="4" t="s">
        <v>34</v>
      </c>
      <c r="E17" s="2" t="s">
        <v>30</v>
      </c>
      <c r="F17" s="9">
        <v>28.4</v>
      </c>
      <c r="G17" s="10">
        <v>20.37</v>
      </c>
      <c r="H17" s="56">
        <v>578.5</v>
      </c>
      <c r="I17" s="10">
        <f t="shared" si="5"/>
        <v>16.09</v>
      </c>
      <c r="J17" s="8">
        <f t="shared" si="6"/>
        <v>456.96</v>
      </c>
      <c r="K17" s="71"/>
      <c r="M17" s="38">
        <f>H17-'[1]Table 1'!H15</f>
        <v>0</v>
      </c>
      <c r="U17" s="8">
        <f t="shared" si="7"/>
        <v>457.01</v>
      </c>
      <c r="V17" s="8">
        <f t="shared" si="8"/>
        <v>0</v>
      </c>
      <c r="W17" s="8">
        <f t="shared" si="9"/>
        <v>0</v>
      </c>
    </row>
    <row r="18" spans="1:23" ht="30" customHeight="1">
      <c r="A18" s="2" t="s">
        <v>35</v>
      </c>
      <c r="B18" s="2" t="s">
        <v>13</v>
      </c>
      <c r="C18" s="6">
        <v>301</v>
      </c>
      <c r="D18" s="11" t="s">
        <v>36</v>
      </c>
      <c r="E18" s="2" t="s">
        <v>37</v>
      </c>
      <c r="F18" s="9">
        <v>21.2</v>
      </c>
      <c r="G18" s="10">
        <v>828.95</v>
      </c>
      <c r="H18" s="56">
        <v>17573.740000000002</v>
      </c>
      <c r="I18" s="10">
        <f t="shared" si="5"/>
        <v>654.87</v>
      </c>
      <c r="J18" s="8">
        <f t="shared" si="6"/>
        <v>13883.24</v>
      </c>
      <c r="K18" s="71"/>
      <c r="M18" s="38">
        <f>H18-'[1]Table 1'!H16</f>
        <v>0</v>
      </c>
      <c r="U18" s="8">
        <f t="shared" si="7"/>
        <v>13883.23</v>
      </c>
      <c r="V18" s="8">
        <f t="shared" si="8"/>
        <v>0</v>
      </c>
      <c r="W18" s="8">
        <f t="shared" si="9"/>
        <v>0</v>
      </c>
    </row>
    <row r="19" spans="1:23" ht="30" customHeight="1">
      <c r="A19" s="2" t="s">
        <v>38</v>
      </c>
      <c r="B19" s="2" t="s">
        <v>13</v>
      </c>
      <c r="C19" s="6">
        <v>302</v>
      </c>
      <c r="D19" s="11" t="s">
        <v>39</v>
      </c>
      <c r="E19" s="2" t="s">
        <v>37</v>
      </c>
      <c r="F19" s="12">
        <v>847</v>
      </c>
      <c r="G19" s="10">
        <v>10.1</v>
      </c>
      <c r="H19" s="56">
        <v>8554.7000000000007</v>
      </c>
      <c r="I19" s="10">
        <f t="shared" si="5"/>
        <v>7.98</v>
      </c>
      <c r="J19" s="8">
        <f t="shared" si="6"/>
        <v>6759.06</v>
      </c>
      <c r="K19" s="71"/>
      <c r="M19" s="38">
        <f>H19-'[1]Table 1'!H17</f>
        <v>0</v>
      </c>
      <c r="U19" s="8">
        <f t="shared" si="7"/>
        <v>6758.2</v>
      </c>
      <c r="V19" s="8">
        <f t="shared" si="8"/>
        <v>0</v>
      </c>
      <c r="W19" s="8">
        <f t="shared" si="9"/>
        <v>0</v>
      </c>
    </row>
    <row r="20" spans="1:23" ht="15" customHeight="1">
      <c r="A20" s="2" t="s">
        <v>40</v>
      </c>
      <c r="B20" s="2" t="s">
        <v>13</v>
      </c>
      <c r="C20" s="6">
        <v>303</v>
      </c>
      <c r="D20" s="4" t="s">
        <v>41</v>
      </c>
      <c r="E20" s="2" t="s">
        <v>37</v>
      </c>
      <c r="F20" s="9">
        <v>11.2</v>
      </c>
      <c r="G20" s="10">
        <v>102.27</v>
      </c>
      <c r="H20" s="56">
        <v>1145.42</v>
      </c>
      <c r="I20" s="10">
        <f t="shared" si="5"/>
        <v>80.790000000000006</v>
      </c>
      <c r="J20" s="8">
        <f t="shared" si="6"/>
        <v>904.85</v>
      </c>
      <c r="K20" s="71"/>
      <c r="M20" s="38">
        <f>H20-'[1]Table 1'!H18</f>
        <v>0</v>
      </c>
      <c r="U20" s="8">
        <f t="shared" si="7"/>
        <v>904.88</v>
      </c>
      <c r="V20" s="8">
        <f t="shared" si="8"/>
        <v>0</v>
      </c>
      <c r="W20" s="8">
        <f t="shared" si="9"/>
        <v>0</v>
      </c>
    </row>
    <row r="21" spans="1:23" ht="30" customHeight="1">
      <c r="A21" s="2" t="s">
        <v>42</v>
      </c>
      <c r="B21" s="2" t="s">
        <v>28</v>
      </c>
      <c r="C21" s="6">
        <v>97627</v>
      </c>
      <c r="D21" s="11" t="s">
        <v>43</v>
      </c>
      <c r="E21" s="2" t="s">
        <v>37</v>
      </c>
      <c r="F21" s="7">
        <v>0.16</v>
      </c>
      <c r="G21" s="10">
        <v>210.06</v>
      </c>
      <c r="H21" s="56">
        <v>33.6</v>
      </c>
      <c r="I21" s="10">
        <f t="shared" si="5"/>
        <v>165.95</v>
      </c>
      <c r="J21" s="8">
        <f t="shared" si="6"/>
        <v>26.55</v>
      </c>
      <c r="K21" s="71"/>
      <c r="M21" s="38">
        <f>H21-'[1]Table 1'!H19</f>
        <v>0</v>
      </c>
      <c r="U21" s="8">
        <f t="shared" si="7"/>
        <v>26.54</v>
      </c>
      <c r="V21" s="8">
        <f t="shared" si="8"/>
        <v>0</v>
      </c>
      <c r="W21" s="8">
        <f t="shared" si="9"/>
        <v>0</v>
      </c>
    </row>
    <row r="22" spans="1:23" ht="15" customHeight="1">
      <c r="A22" s="62">
        <v>4</v>
      </c>
      <c r="B22" s="73" t="s">
        <v>44</v>
      </c>
      <c r="C22" s="74"/>
      <c r="D22" s="74"/>
      <c r="E22" s="74"/>
      <c r="F22" s="74"/>
      <c r="G22" s="75"/>
      <c r="H22" s="55">
        <f>SUM(H23:H28)</f>
        <v>19801.239999999998</v>
      </c>
      <c r="I22" s="54"/>
      <c r="J22" s="5">
        <f>SUM(J23:J28)</f>
        <v>15643.449999999999</v>
      </c>
      <c r="K22" s="40"/>
      <c r="M22" s="38">
        <f>H22-'[1]Table 1'!H20</f>
        <v>0</v>
      </c>
      <c r="U22" s="5">
        <f t="shared" si="7"/>
        <v>15642.95</v>
      </c>
      <c r="V22" s="40"/>
      <c r="W22" s="5">
        <f>SUM(W23:W28)</f>
        <v>0</v>
      </c>
    </row>
    <row r="23" spans="1:23" ht="15" customHeight="1">
      <c r="A23" s="2" t="s">
        <v>45</v>
      </c>
      <c r="B23" s="2" t="s">
        <v>28</v>
      </c>
      <c r="C23" s="6">
        <v>104803</v>
      </c>
      <c r="D23" s="4" t="s">
        <v>46</v>
      </c>
      <c r="E23" s="2" t="s">
        <v>47</v>
      </c>
      <c r="F23" s="9">
        <v>91.2</v>
      </c>
      <c r="G23" s="10">
        <v>5.42</v>
      </c>
      <c r="H23" s="56">
        <v>494.3</v>
      </c>
      <c r="I23" s="10">
        <f t="shared" ref="I23:I28" si="10">ROUND(G23*(1-$P$5),2)</f>
        <v>4.28</v>
      </c>
      <c r="J23" s="8">
        <f t="shared" ref="J23:J28" si="11">ROUND(I23*F23,2)</f>
        <v>390.34</v>
      </c>
      <c r="K23" s="71"/>
      <c r="M23" s="38">
        <f>H23-'[1]Table 1'!H21</f>
        <v>0</v>
      </c>
      <c r="U23" s="8">
        <f t="shared" si="7"/>
        <v>390.5</v>
      </c>
      <c r="V23" s="8">
        <f t="shared" ref="V23:V28" si="12">T23*(1-$P$5)</f>
        <v>0</v>
      </c>
      <c r="W23" s="8">
        <f t="shared" ref="W23:W28" si="13">V23*S23</f>
        <v>0</v>
      </c>
    </row>
    <row r="24" spans="1:23" ht="15" customHeight="1">
      <c r="A24" s="2" t="s">
        <v>48</v>
      </c>
      <c r="B24" s="2" t="s">
        <v>13</v>
      </c>
      <c r="C24" s="6">
        <v>401</v>
      </c>
      <c r="D24" s="4" t="s">
        <v>49</v>
      </c>
      <c r="E24" s="2" t="s">
        <v>47</v>
      </c>
      <c r="F24" s="9">
        <v>91.2</v>
      </c>
      <c r="G24" s="10">
        <v>62.58</v>
      </c>
      <c r="H24" s="56">
        <v>5707.29</v>
      </c>
      <c r="I24" s="10">
        <f t="shared" si="10"/>
        <v>49.44</v>
      </c>
      <c r="J24" s="8">
        <f t="shared" si="11"/>
        <v>4508.93</v>
      </c>
      <c r="K24" s="71"/>
      <c r="M24" s="38">
        <f>H24-'[1]Table 1'!H22</f>
        <v>0</v>
      </c>
      <c r="U24" s="8">
        <f t="shared" si="7"/>
        <v>4508.75</v>
      </c>
      <c r="V24" s="8">
        <f t="shared" si="12"/>
        <v>0</v>
      </c>
      <c r="W24" s="8">
        <f t="shared" si="13"/>
        <v>0</v>
      </c>
    </row>
    <row r="25" spans="1:23" ht="30" customHeight="1">
      <c r="A25" s="2" t="s">
        <v>50</v>
      </c>
      <c r="B25" s="2" t="s">
        <v>28</v>
      </c>
      <c r="C25" s="6">
        <v>94229</v>
      </c>
      <c r="D25" s="11" t="s">
        <v>51</v>
      </c>
      <c r="E25" s="2" t="s">
        <v>47</v>
      </c>
      <c r="F25" s="9">
        <v>57</v>
      </c>
      <c r="G25" s="10">
        <v>162.38999999999999</v>
      </c>
      <c r="H25" s="56">
        <v>9256.23</v>
      </c>
      <c r="I25" s="10">
        <f t="shared" si="10"/>
        <v>128.29</v>
      </c>
      <c r="J25" s="8">
        <f t="shared" si="11"/>
        <v>7312.53</v>
      </c>
      <c r="K25" s="71"/>
      <c r="M25" s="38">
        <f>H25-'[1]Table 1'!H23</f>
        <v>0</v>
      </c>
      <c r="U25" s="8">
        <f t="shared" si="7"/>
        <v>7312.41</v>
      </c>
      <c r="V25" s="8">
        <f t="shared" si="12"/>
        <v>0</v>
      </c>
      <c r="W25" s="8">
        <f t="shared" si="13"/>
        <v>0</v>
      </c>
    </row>
    <row r="26" spans="1:23" ht="30" customHeight="1">
      <c r="A26" s="2" t="s">
        <v>52</v>
      </c>
      <c r="B26" s="2" t="s">
        <v>28</v>
      </c>
      <c r="C26" s="6">
        <v>101966</v>
      </c>
      <c r="D26" s="11" t="s">
        <v>53</v>
      </c>
      <c r="E26" s="2" t="s">
        <v>47</v>
      </c>
      <c r="F26" s="9">
        <v>33.700000000000003</v>
      </c>
      <c r="G26" s="10">
        <v>105.94</v>
      </c>
      <c r="H26" s="56">
        <v>3570.17</v>
      </c>
      <c r="I26" s="10">
        <f t="shared" si="10"/>
        <v>83.69</v>
      </c>
      <c r="J26" s="8">
        <f t="shared" si="11"/>
        <v>2820.35</v>
      </c>
      <c r="K26" s="71"/>
      <c r="M26" s="38">
        <f>H26-'[1]Table 1'!H24</f>
        <v>0</v>
      </c>
      <c r="U26" s="8">
        <f t="shared" si="7"/>
        <v>2820.43</v>
      </c>
      <c r="V26" s="8">
        <f t="shared" si="12"/>
        <v>0</v>
      </c>
      <c r="W26" s="8">
        <f t="shared" si="13"/>
        <v>0</v>
      </c>
    </row>
    <row r="27" spans="1:23" ht="30" customHeight="1">
      <c r="A27" s="2" t="s">
        <v>54</v>
      </c>
      <c r="B27" s="2" t="s">
        <v>13</v>
      </c>
      <c r="C27" s="6">
        <v>402</v>
      </c>
      <c r="D27" s="11" t="s">
        <v>55</v>
      </c>
      <c r="E27" s="2" t="s">
        <v>47</v>
      </c>
      <c r="F27" s="12">
        <v>112</v>
      </c>
      <c r="G27" s="10">
        <v>2.4</v>
      </c>
      <c r="H27" s="56">
        <v>268.8</v>
      </c>
      <c r="I27" s="10">
        <f t="shared" si="10"/>
        <v>1.9</v>
      </c>
      <c r="J27" s="8">
        <f t="shared" si="11"/>
        <v>212.8</v>
      </c>
      <c r="K27" s="71"/>
      <c r="M27" s="38">
        <f>H27-'[1]Table 1'!H25</f>
        <v>0</v>
      </c>
      <c r="U27" s="8">
        <f t="shared" si="7"/>
        <v>212.35</v>
      </c>
      <c r="V27" s="8">
        <f t="shared" si="12"/>
        <v>0</v>
      </c>
      <c r="W27" s="8">
        <f t="shared" si="13"/>
        <v>0</v>
      </c>
    </row>
    <row r="28" spans="1:23" ht="30" customHeight="1">
      <c r="A28" s="2" t="s">
        <v>56</v>
      </c>
      <c r="B28" s="2" t="s">
        <v>13</v>
      </c>
      <c r="C28" s="6">
        <v>403</v>
      </c>
      <c r="D28" s="11" t="s">
        <v>57</v>
      </c>
      <c r="E28" s="2" t="s">
        <v>19</v>
      </c>
      <c r="F28" s="7">
        <v>5</v>
      </c>
      <c r="G28" s="10">
        <v>100.89</v>
      </c>
      <c r="H28" s="56">
        <v>504.45</v>
      </c>
      <c r="I28" s="10">
        <f t="shared" si="10"/>
        <v>79.7</v>
      </c>
      <c r="J28" s="8">
        <f t="shared" si="11"/>
        <v>398.5</v>
      </c>
      <c r="K28" s="71"/>
      <c r="M28" s="38">
        <f>H28-'[1]Table 1'!H26</f>
        <v>0</v>
      </c>
      <c r="U28" s="8">
        <f t="shared" si="7"/>
        <v>398.51</v>
      </c>
      <c r="V28" s="8">
        <f t="shared" si="12"/>
        <v>0</v>
      </c>
      <c r="W28" s="8">
        <f t="shared" si="13"/>
        <v>0</v>
      </c>
    </row>
    <row r="29" spans="1:23" ht="15" customHeight="1">
      <c r="A29" s="62">
        <v>5</v>
      </c>
      <c r="B29" s="73" t="s">
        <v>58</v>
      </c>
      <c r="C29" s="74"/>
      <c r="D29" s="74"/>
      <c r="E29" s="74"/>
      <c r="F29" s="74"/>
      <c r="G29" s="75"/>
      <c r="H29" s="55">
        <f>SUM(H30:H38)</f>
        <v>46606.220000000008</v>
      </c>
      <c r="I29" s="54"/>
      <c r="J29" s="5">
        <f>SUM(J30:J38)</f>
        <v>36820.699999999997</v>
      </c>
      <c r="K29" s="40"/>
      <c r="M29" s="38">
        <f>H29-'[1]Table 1'!H27</f>
        <v>0</v>
      </c>
      <c r="U29" s="5">
        <f t="shared" si="7"/>
        <v>36818.839999999997</v>
      </c>
      <c r="V29" s="40"/>
      <c r="W29" s="5">
        <f>SUM(W30:W38)</f>
        <v>0</v>
      </c>
    </row>
    <row r="30" spans="1:23" ht="30" customHeight="1">
      <c r="A30" s="2" t="s">
        <v>59</v>
      </c>
      <c r="B30" s="2" t="s">
        <v>28</v>
      </c>
      <c r="C30" s="6">
        <v>97622</v>
      </c>
      <c r="D30" s="11" t="s">
        <v>60</v>
      </c>
      <c r="E30" s="2" t="s">
        <v>37</v>
      </c>
      <c r="F30" s="7">
        <v>7.34</v>
      </c>
      <c r="G30" s="10">
        <v>63.37</v>
      </c>
      <c r="H30" s="56">
        <v>464.81</v>
      </c>
      <c r="I30" s="10">
        <f t="shared" ref="I30:I38" si="14">ROUND(G30*(1-$P$5),2)</f>
        <v>50.06</v>
      </c>
      <c r="J30" s="8">
        <f t="shared" ref="J30:J38" si="15">ROUND(I30*F30,2)</f>
        <v>367.44</v>
      </c>
      <c r="K30" s="71"/>
      <c r="M30" s="38">
        <f>H30-'[1]Table 1'!H28</f>
        <v>0</v>
      </c>
      <c r="U30" s="8">
        <f t="shared" si="7"/>
        <v>367.2</v>
      </c>
      <c r="V30" s="8">
        <f t="shared" ref="V30:V38" si="16">T30*(1-$P$5)</f>
        <v>0</v>
      </c>
      <c r="W30" s="8">
        <f t="shared" ref="W30:W38" si="17">V30*S30</f>
        <v>0</v>
      </c>
    </row>
    <row r="31" spans="1:23" ht="30" customHeight="1">
      <c r="A31" s="13" t="s">
        <v>61</v>
      </c>
      <c r="B31" s="13" t="s">
        <v>62</v>
      </c>
      <c r="C31" s="14">
        <v>103328</v>
      </c>
      <c r="D31" s="11" t="s">
        <v>63</v>
      </c>
      <c r="E31" s="2" t="s">
        <v>23</v>
      </c>
      <c r="F31" s="9">
        <v>84.5</v>
      </c>
      <c r="G31" s="10">
        <v>95.21</v>
      </c>
      <c r="H31" s="56">
        <v>8044.76</v>
      </c>
      <c r="I31" s="10">
        <f t="shared" si="14"/>
        <v>75.22</v>
      </c>
      <c r="J31" s="8">
        <f t="shared" si="15"/>
        <v>6356.09</v>
      </c>
      <c r="K31" s="71"/>
      <c r="M31" s="38">
        <f>H31-'[1]Table 1'!H29</f>
        <v>0</v>
      </c>
      <c r="U31" s="8">
        <f t="shared" si="7"/>
        <v>6355.35</v>
      </c>
      <c r="V31" s="8">
        <f t="shared" si="16"/>
        <v>0</v>
      </c>
      <c r="W31" s="8">
        <f t="shared" si="17"/>
        <v>0</v>
      </c>
    </row>
    <row r="32" spans="1:23" ht="15" customHeight="1">
      <c r="A32" s="13" t="s">
        <v>64</v>
      </c>
      <c r="B32" s="13" t="s">
        <v>65</v>
      </c>
      <c r="C32" s="14">
        <v>93204</v>
      </c>
      <c r="D32" s="4" t="s">
        <v>66</v>
      </c>
      <c r="E32" s="2" t="s">
        <v>47</v>
      </c>
      <c r="F32" s="7">
        <v>9.1</v>
      </c>
      <c r="G32" s="10">
        <v>73.069999999999993</v>
      </c>
      <c r="H32" s="56">
        <v>664.93</v>
      </c>
      <c r="I32" s="10">
        <f t="shared" si="14"/>
        <v>57.73</v>
      </c>
      <c r="J32" s="8">
        <f t="shared" si="15"/>
        <v>525.34</v>
      </c>
      <c r="K32" s="71"/>
      <c r="M32" s="38">
        <f>H32-'[1]Table 1'!H30</f>
        <v>0</v>
      </c>
      <c r="U32" s="8">
        <f t="shared" si="7"/>
        <v>525.29</v>
      </c>
      <c r="V32" s="8">
        <f t="shared" si="16"/>
        <v>0</v>
      </c>
      <c r="W32" s="8">
        <f t="shared" si="17"/>
        <v>0</v>
      </c>
    </row>
    <row r="33" spans="1:23" ht="20.85" customHeight="1">
      <c r="A33" s="13" t="s">
        <v>67</v>
      </c>
      <c r="B33" s="13" t="s">
        <v>62</v>
      </c>
      <c r="C33" s="14">
        <v>102253</v>
      </c>
      <c r="D33" s="4" t="s">
        <v>68</v>
      </c>
      <c r="E33" s="2" t="s">
        <v>23</v>
      </c>
      <c r="F33" s="9">
        <v>19.38</v>
      </c>
      <c r="G33" s="10">
        <v>662.5</v>
      </c>
      <c r="H33" s="56">
        <v>12839.25</v>
      </c>
      <c r="I33" s="10">
        <f t="shared" si="14"/>
        <v>523.37</v>
      </c>
      <c r="J33" s="8">
        <f t="shared" si="15"/>
        <v>10142.91</v>
      </c>
      <c r="K33" s="71"/>
      <c r="M33" s="38">
        <f>H33-'[1]Table 1'!H31</f>
        <v>0</v>
      </c>
      <c r="U33" s="8">
        <f t="shared" si="7"/>
        <v>10142.99</v>
      </c>
      <c r="V33" s="8">
        <f t="shared" si="16"/>
        <v>0</v>
      </c>
      <c r="W33" s="8">
        <f t="shared" si="17"/>
        <v>0</v>
      </c>
    </row>
    <row r="34" spans="1:23" ht="30.6" customHeight="1">
      <c r="A34" s="2" t="s">
        <v>69</v>
      </c>
      <c r="B34" s="2" t="s">
        <v>28</v>
      </c>
      <c r="C34" s="6">
        <v>96359</v>
      </c>
      <c r="D34" s="11" t="s">
        <v>70</v>
      </c>
      <c r="E34" s="2" t="s">
        <v>23</v>
      </c>
      <c r="F34" s="12">
        <v>120.51</v>
      </c>
      <c r="G34" s="10">
        <v>122.73</v>
      </c>
      <c r="H34" s="56">
        <v>14790.19</v>
      </c>
      <c r="I34" s="10">
        <f t="shared" si="14"/>
        <v>96.96</v>
      </c>
      <c r="J34" s="8">
        <f t="shared" si="15"/>
        <v>11684.65</v>
      </c>
      <c r="K34" s="71"/>
      <c r="M34" s="38">
        <f>H34-'[1]Table 1'!H32</f>
        <v>0</v>
      </c>
      <c r="U34" s="8">
        <f t="shared" si="7"/>
        <v>11684.23</v>
      </c>
      <c r="V34" s="8">
        <f t="shared" si="16"/>
        <v>0</v>
      </c>
      <c r="W34" s="8">
        <f t="shared" si="17"/>
        <v>0</v>
      </c>
    </row>
    <row r="35" spans="1:23" ht="15" customHeight="1">
      <c r="A35" s="2" t="s">
        <v>71</v>
      </c>
      <c r="B35" s="2" t="s">
        <v>28</v>
      </c>
      <c r="C35" s="6">
        <v>96372</v>
      </c>
      <c r="D35" s="4" t="s">
        <v>72</v>
      </c>
      <c r="E35" s="2" t="s">
        <v>23</v>
      </c>
      <c r="F35" s="9">
        <v>98.13</v>
      </c>
      <c r="G35" s="10">
        <v>44.8</v>
      </c>
      <c r="H35" s="56">
        <v>4396.22</v>
      </c>
      <c r="I35" s="10">
        <f t="shared" si="14"/>
        <v>35.39</v>
      </c>
      <c r="J35" s="8">
        <f t="shared" si="15"/>
        <v>3472.82</v>
      </c>
      <c r="K35" s="71"/>
      <c r="M35" s="38">
        <f>H35-'[1]Table 1'!H33</f>
        <v>0</v>
      </c>
      <c r="U35" s="8">
        <f t="shared" si="7"/>
        <v>3473.01</v>
      </c>
      <c r="V35" s="8">
        <f t="shared" si="16"/>
        <v>0</v>
      </c>
      <c r="W35" s="8">
        <f t="shared" si="17"/>
        <v>0</v>
      </c>
    </row>
    <row r="36" spans="1:23" ht="21" customHeight="1">
      <c r="A36" s="2" t="s">
        <v>73</v>
      </c>
      <c r="B36" s="2" t="s">
        <v>21</v>
      </c>
      <c r="C36" s="6">
        <v>142201</v>
      </c>
      <c r="D36" s="4" t="s">
        <v>74</v>
      </c>
      <c r="E36" s="2" t="s">
        <v>47</v>
      </c>
      <c r="F36" s="12">
        <v>175.9</v>
      </c>
      <c r="G36" s="10">
        <v>16.02</v>
      </c>
      <c r="H36" s="56">
        <v>2817.91</v>
      </c>
      <c r="I36" s="10">
        <f t="shared" si="14"/>
        <v>12.66</v>
      </c>
      <c r="J36" s="8">
        <f t="shared" si="15"/>
        <v>2226.89</v>
      </c>
      <c r="K36" s="71"/>
      <c r="M36" s="38">
        <f>H36-'[1]Table 1'!H34</f>
        <v>0</v>
      </c>
      <c r="U36" s="8">
        <f t="shared" si="7"/>
        <v>2226.14</v>
      </c>
      <c r="V36" s="8">
        <f t="shared" si="16"/>
        <v>0</v>
      </c>
      <c r="W36" s="8">
        <f t="shared" si="17"/>
        <v>0</v>
      </c>
    </row>
    <row r="37" spans="1:23" ht="27" customHeight="1">
      <c r="A37" s="2" t="s">
        <v>75</v>
      </c>
      <c r="B37" s="2" t="s">
        <v>21</v>
      </c>
      <c r="C37" s="6">
        <v>142202</v>
      </c>
      <c r="D37" s="4" t="s">
        <v>76</v>
      </c>
      <c r="E37" s="2" t="s">
        <v>47</v>
      </c>
      <c r="F37" s="9">
        <v>93</v>
      </c>
      <c r="G37" s="10">
        <v>23.95</v>
      </c>
      <c r="H37" s="56">
        <v>2227.35</v>
      </c>
      <c r="I37" s="10">
        <f t="shared" si="14"/>
        <v>18.920000000000002</v>
      </c>
      <c r="J37" s="8">
        <f t="shared" si="15"/>
        <v>1759.56</v>
      </c>
      <c r="K37" s="71"/>
      <c r="M37" s="38">
        <f>H37-'[1]Table 1'!H35</f>
        <v>0</v>
      </c>
      <c r="U37" s="8">
        <f t="shared" si="7"/>
        <v>1759.6</v>
      </c>
      <c r="V37" s="8">
        <f t="shared" si="16"/>
        <v>0</v>
      </c>
      <c r="W37" s="8">
        <f t="shared" si="17"/>
        <v>0</v>
      </c>
    </row>
    <row r="38" spans="1:23" ht="21" customHeight="1">
      <c r="A38" s="2" t="s">
        <v>77</v>
      </c>
      <c r="B38" s="2" t="s">
        <v>21</v>
      </c>
      <c r="C38" s="6">
        <v>142203</v>
      </c>
      <c r="D38" s="4" t="s">
        <v>78</v>
      </c>
      <c r="E38" s="2" t="s">
        <v>47</v>
      </c>
      <c r="F38" s="9">
        <v>10</v>
      </c>
      <c r="G38" s="10">
        <v>36.08</v>
      </c>
      <c r="H38" s="56">
        <v>360.8</v>
      </c>
      <c r="I38" s="10">
        <f t="shared" si="14"/>
        <v>28.5</v>
      </c>
      <c r="J38" s="8">
        <f t="shared" si="15"/>
        <v>285</v>
      </c>
      <c r="K38" s="71"/>
      <c r="M38" s="38">
        <f>H38-'[1]Table 1'!H36</f>
        <v>0</v>
      </c>
      <c r="U38" s="8">
        <f t="shared" si="7"/>
        <v>285.02999999999997</v>
      </c>
      <c r="V38" s="8">
        <f t="shared" si="16"/>
        <v>0</v>
      </c>
      <c r="W38" s="8">
        <f t="shared" si="17"/>
        <v>0</v>
      </c>
    </row>
    <row r="39" spans="1:23" ht="15" customHeight="1">
      <c r="A39" s="62">
        <v>6</v>
      </c>
      <c r="B39" s="73" t="s">
        <v>79</v>
      </c>
      <c r="C39" s="74"/>
      <c r="D39" s="74"/>
      <c r="E39" s="74"/>
      <c r="F39" s="74"/>
      <c r="G39" s="75"/>
      <c r="H39" s="55">
        <f>SUM(H40:H42)</f>
        <v>37216.880000000005</v>
      </c>
      <c r="I39" s="54"/>
      <c r="J39" s="5">
        <f>SUM(J40:J42)</f>
        <v>29399.579999999998</v>
      </c>
      <c r="K39" s="40"/>
      <c r="M39" s="38">
        <f>H39-'[1]Table 1'!H37</f>
        <v>0</v>
      </c>
      <c r="U39" s="5">
        <f t="shared" si="7"/>
        <v>29401.27</v>
      </c>
      <c r="V39" s="40"/>
      <c r="W39" s="5">
        <f>SUM(W40:W42)</f>
        <v>0</v>
      </c>
    </row>
    <row r="40" spans="1:23" ht="30" customHeight="1">
      <c r="A40" s="2" t="s">
        <v>80</v>
      </c>
      <c r="B40" s="2" t="s">
        <v>28</v>
      </c>
      <c r="C40" s="6">
        <v>98555</v>
      </c>
      <c r="D40" s="11" t="s">
        <v>81</v>
      </c>
      <c r="E40" s="2" t="s">
        <v>23</v>
      </c>
      <c r="F40" s="12">
        <v>339.27</v>
      </c>
      <c r="G40" s="10">
        <v>33.65</v>
      </c>
      <c r="H40" s="56">
        <v>11416.36</v>
      </c>
      <c r="I40" s="10">
        <f t="shared" ref="I40:I42" si="18">ROUND(G40*(1-$P$5),2)</f>
        <v>26.58</v>
      </c>
      <c r="J40" s="8">
        <f t="shared" ref="J40:J42" si="19">ROUND(I40*F40,2)</f>
        <v>9017.7999999999993</v>
      </c>
      <c r="K40" s="71"/>
      <c r="M40" s="38">
        <f>H40-'[1]Table 1'!H38</f>
        <v>0</v>
      </c>
      <c r="U40" s="8">
        <f t="shared" si="7"/>
        <v>9018.91</v>
      </c>
      <c r="V40" s="8">
        <f t="shared" ref="V40:V42" si="20">T40*(1-$P$5)</f>
        <v>0</v>
      </c>
      <c r="W40" s="8">
        <f t="shared" ref="W40:W42" si="21">V40*S40</f>
        <v>0</v>
      </c>
    </row>
    <row r="41" spans="1:23" ht="30.6" customHeight="1">
      <c r="A41" s="2" t="s">
        <v>82</v>
      </c>
      <c r="B41" s="2" t="s">
        <v>28</v>
      </c>
      <c r="C41" s="6">
        <v>87630</v>
      </c>
      <c r="D41" s="11" t="s">
        <v>83</v>
      </c>
      <c r="E41" s="2" t="s">
        <v>23</v>
      </c>
      <c r="F41" s="12">
        <v>164.44</v>
      </c>
      <c r="G41" s="10">
        <v>44.37</v>
      </c>
      <c r="H41" s="56">
        <v>7296.2</v>
      </c>
      <c r="I41" s="10">
        <f t="shared" si="18"/>
        <v>35.049999999999997</v>
      </c>
      <c r="J41" s="8">
        <f t="shared" si="19"/>
        <v>5763.62</v>
      </c>
      <c r="K41" s="71"/>
      <c r="M41" s="38">
        <f>H41-'[1]Table 1'!H39</f>
        <v>0</v>
      </c>
      <c r="U41" s="8">
        <f t="shared" si="7"/>
        <v>5763.99</v>
      </c>
      <c r="V41" s="8">
        <f t="shared" si="20"/>
        <v>0</v>
      </c>
      <c r="W41" s="8">
        <f t="shared" si="21"/>
        <v>0</v>
      </c>
    </row>
    <row r="42" spans="1:23" ht="30.6" customHeight="1">
      <c r="A42" s="2" t="s">
        <v>84</v>
      </c>
      <c r="B42" s="2" t="s">
        <v>28</v>
      </c>
      <c r="C42" s="6">
        <v>98554</v>
      </c>
      <c r="D42" s="11" t="s">
        <v>85</v>
      </c>
      <c r="E42" s="2" t="s">
        <v>23</v>
      </c>
      <c r="F42" s="12">
        <v>183.83</v>
      </c>
      <c r="G42" s="10">
        <v>100.66</v>
      </c>
      <c r="H42" s="56">
        <v>18504.32</v>
      </c>
      <c r="I42" s="10">
        <f t="shared" si="18"/>
        <v>79.52</v>
      </c>
      <c r="J42" s="8">
        <f t="shared" si="19"/>
        <v>14618.16</v>
      </c>
      <c r="K42" s="71"/>
      <c r="M42" s="38">
        <f>H42-'[1]Table 1'!H40</f>
        <v>0</v>
      </c>
      <c r="U42" s="8">
        <f t="shared" si="7"/>
        <v>14618.38</v>
      </c>
      <c r="V42" s="8">
        <f t="shared" si="20"/>
        <v>0</v>
      </c>
      <c r="W42" s="8">
        <f t="shared" si="21"/>
        <v>0</v>
      </c>
    </row>
    <row r="43" spans="1:23" ht="15" customHeight="1">
      <c r="A43" s="62">
        <v>7</v>
      </c>
      <c r="B43" s="73" t="s">
        <v>86</v>
      </c>
      <c r="C43" s="74"/>
      <c r="D43" s="74"/>
      <c r="E43" s="74"/>
      <c r="F43" s="74"/>
      <c r="G43" s="75"/>
      <c r="H43" s="55">
        <f>SUM(H44:H57)</f>
        <v>498471.70999999996</v>
      </c>
      <c r="I43" s="54"/>
      <c r="J43" s="5">
        <f>SUM(J44:J57)</f>
        <v>393795.92</v>
      </c>
      <c r="K43" s="40"/>
      <c r="M43" s="38">
        <f>H43-'[1]Table 1'!H41</f>
        <v>0</v>
      </c>
      <c r="U43" s="5">
        <f t="shared" si="7"/>
        <v>393791.82</v>
      </c>
      <c r="V43" s="40"/>
      <c r="W43" s="5">
        <f>SUM(W44:W57)</f>
        <v>0</v>
      </c>
    </row>
    <row r="44" spans="1:23" ht="30.6" customHeight="1">
      <c r="A44" s="2" t="s">
        <v>87</v>
      </c>
      <c r="B44" s="2" t="s">
        <v>13</v>
      </c>
      <c r="C44" s="6">
        <v>701</v>
      </c>
      <c r="D44" s="11" t="s">
        <v>88</v>
      </c>
      <c r="E44" s="2" t="s">
        <v>19</v>
      </c>
      <c r="F44" s="9">
        <v>13</v>
      </c>
      <c r="G44" s="8">
        <v>1224.8900000000001</v>
      </c>
      <c r="H44" s="56">
        <v>15923.57</v>
      </c>
      <c r="I44" s="10">
        <f t="shared" ref="I44:I106" si="22">ROUND(G44*(1-$P$5),2)</f>
        <v>967.66</v>
      </c>
      <c r="J44" s="8">
        <f t="shared" ref="J44:J57" si="23">ROUND(I44*F44,2)</f>
        <v>12579.58</v>
      </c>
      <c r="K44" s="71"/>
      <c r="M44" s="38">
        <f>H44-'[1]Table 1'!H42</f>
        <v>0</v>
      </c>
      <c r="U44" s="8">
        <f t="shared" si="7"/>
        <v>12579.59</v>
      </c>
      <c r="V44" s="8">
        <f t="shared" ref="V44:V57" si="24">T44*(1-$P$5)</f>
        <v>0</v>
      </c>
      <c r="W44" s="8">
        <f t="shared" ref="W44:W57" si="25">V44*S44</f>
        <v>0</v>
      </c>
    </row>
    <row r="45" spans="1:23" ht="41.1" customHeight="1">
      <c r="A45" s="15" t="s">
        <v>89</v>
      </c>
      <c r="B45" s="15" t="s">
        <v>13</v>
      </c>
      <c r="C45" s="16">
        <v>702</v>
      </c>
      <c r="D45" s="4" t="s">
        <v>90</v>
      </c>
      <c r="E45" s="15" t="s">
        <v>19</v>
      </c>
      <c r="F45" s="17">
        <v>6</v>
      </c>
      <c r="G45" s="67">
        <v>1643.25</v>
      </c>
      <c r="H45" s="57">
        <v>9859.5</v>
      </c>
      <c r="I45" s="10">
        <f t="shared" si="22"/>
        <v>1298.1600000000001</v>
      </c>
      <c r="J45" s="8">
        <f t="shared" si="23"/>
        <v>7788.96</v>
      </c>
      <c r="K45" s="71"/>
      <c r="M45" s="38">
        <f>H45-'[1]Table 1'!H43</f>
        <v>0</v>
      </c>
      <c r="U45" s="8">
        <f t="shared" si="7"/>
        <v>7788.99</v>
      </c>
      <c r="V45" s="8">
        <f t="shared" si="24"/>
        <v>0</v>
      </c>
      <c r="W45" s="8">
        <f t="shared" si="25"/>
        <v>0</v>
      </c>
    </row>
    <row r="46" spans="1:23" ht="30.6" customHeight="1">
      <c r="A46" s="2" t="s">
        <v>91</v>
      </c>
      <c r="B46" s="2" t="s">
        <v>13</v>
      </c>
      <c r="C46" s="6">
        <v>703</v>
      </c>
      <c r="D46" s="11" t="s">
        <v>92</v>
      </c>
      <c r="E46" s="2" t="s">
        <v>19</v>
      </c>
      <c r="F46" s="7">
        <v>4</v>
      </c>
      <c r="G46" s="8">
        <v>1324.76</v>
      </c>
      <c r="H46" s="56">
        <v>5299.04</v>
      </c>
      <c r="I46" s="10">
        <f t="shared" si="22"/>
        <v>1046.56</v>
      </c>
      <c r="J46" s="8">
        <f t="shared" si="23"/>
        <v>4186.24</v>
      </c>
      <c r="K46" s="71"/>
      <c r="M46" s="38">
        <f>H46-'[1]Table 1'!H44</f>
        <v>0</v>
      </c>
      <c r="U46" s="8">
        <f t="shared" ref="U46:U73" si="26">ROUND(H46*(1-$J$5),2)</f>
        <v>4186.2299999999996</v>
      </c>
      <c r="V46" s="8">
        <f t="shared" si="24"/>
        <v>0</v>
      </c>
      <c r="W46" s="8">
        <f t="shared" si="25"/>
        <v>0</v>
      </c>
    </row>
    <row r="47" spans="1:23" ht="30" customHeight="1">
      <c r="A47" s="2" t="s">
        <v>93</v>
      </c>
      <c r="B47" s="2" t="s">
        <v>13</v>
      </c>
      <c r="C47" s="6">
        <v>704</v>
      </c>
      <c r="D47" s="11" t="s">
        <v>94</v>
      </c>
      <c r="E47" s="2" t="s">
        <v>19</v>
      </c>
      <c r="F47" s="7">
        <v>1</v>
      </c>
      <c r="G47" s="8">
        <v>2743.4</v>
      </c>
      <c r="H47" s="56">
        <v>2743.4</v>
      </c>
      <c r="I47" s="10">
        <f t="shared" si="22"/>
        <v>2167.2800000000002</v>
      </c>
      <c r="J47" s="8">
        <f t="shared" si="23"/>
        <v>2167.2800000000002</v>
      </c>
      <c r="K47" s="71"/>
      <c r="M47" s="38">
        <f>H47-'[1]Table 1'!H45</f>
        <v>0</v>
      </c>
      <c r="U47" s="8">
        <f t="shared" si="26"/>
        <v>2167.2800000000002</v>
      </c>
      <c r="V47" s="8">
        <f t="shared" si="24"/>
        <v>0</v>
      </c>
      <c r="W47" s="8">
        <f t="shared" si="25"/>
        <v>0</v>
      </c>
    </row>
    <row r="48" spans="1:23" ht="30" customHeight="1">
      <c r="A48" s="2" t="s">
        <v>95</v>
      </c>
      <c r="B48" s="2" t="s">
        <v>28</v>
      </c>
      <c r="C48" s="6">
        <v>102183</v>
      </c>
      <c r="D48" s="11" t="s">
        <v>96</v>
      </c>
      <c r="E48" s="2" t="s">
        <v>19</v>
      </c>
      <c r="F48" s="7">
        <v>4</v>
      </c>
      <c r="G48" s="8">
        <v>4217.97</v>
      </c>
      <c r="H48" s="56">
        <v>16871.88</v>
      </c>
      <c r="I48" s="10">
        <f t="shared" si="22"/>
        <v>3332.19</v>
      </c>
      <c r="J48" s="8">
        <f t="shared" si="23"/>
        <v>13328.76</v>
      </c>
      <c r="K48" s="71"/>
      <c r="M48" s="38">
        <f>H48-'[1]Table 1'!H46</f>
        <v>0</v>
      </c>
      <c r="U48" s="8">
        <f t="shared" si="26"/>
        <v>13328.76</v>
      </c>
      <c r="V48" s="8">
        <f t="shared" si="24"/>
        <v>0</v>
      </c>
      <c r="W48" s="8">
        <f t="shared" si="25"/>
        <v>0</v>
      </c>
    </row>
    <row r="49" spans="1:23" ht="30.6" customHeight="1">
      <c r="A49" s="2" t="s">
        <v>97</v>
      </c>
      <c r="B49" s="2" t="s">
        <v>13</v>
      </c>
      <c r="C49" s="6">
        <v>705</v>
      </c>
      <c r="D49" s="11" t="s">
        <v>98</v>
      </c>
      <c r="E49" s="2" t="s">
        <v>19</v>
      </c>
      <c r="F49" s="7">
        <v>3</v>
      </c>
      <c r="G49" s="8">
        <v>3292.53</v>
      </c>
      <c r="H49" s="56">
        <v>9877.59</v>
      </c>
      <c r="I49" s="10">
        <f t="shared" si="22"/>
        <v>2601.09</v>
      </c>
      <c r="J49" s="8">
        <f t="shared" si="23"/>
        <v>7803.27</v>
      </c>
      <c r="K49" s="71"/>
      <c r="M49" s="38">
        <f>H49-'[1]Table 1'!H47</f>
        <v>0</v>
      </c>
      <c r="U49" s="8">
        <f t="shared" si="26"/>
        <v>7803.28</v>
      </c>
      <c r="V49" s="8">
        <f t="shared" si="24"/>
        <v>0</v>
      </c>
      <c r="W49" s="8">
        <f t="shared" si="25"/>
        <v>0</v>
      </c>
    </row>
    <row r="50" spans="1:23" ht="30" customHeight="1">
      <c r="A50" s="2" t="s">
        <v>99</v>
      </c>
      <c r="B50" s="2" t="s">
        <v>13</v>
      </c>
      <c r="C50" s="6">
        <v>706</v>
      </c>
      <c r="D50" s="11" t="s">
        <v>100</v>
      </c>
      <c r="E50" s="2" t="s">
        <v>19</v>
      </c>
      <c r="F50" s="7">
        <v>9</v>
      </c>
      <c r="G50" s="10">
        <v>863.28</v>
      </c>
      <c r="H50" s="56">
        <v>7769.52</v>
      </c>
      <c r="I50" s="10">
        <f t="shared" si="22"/>
        <v>681.99</v>
      </c>
      <c r="J50" s="8">
        <f t="shared" si="23"/>
        <v>6137.91</v>
      </c>
      <c r="K50" s="71"/>
      <c r="M50" s="38">
        <f>H50-'[1]Table 1'!H48</f>
        <v>0</v>
      </c>
      <c r="U50" s="8">
        <f t="shared" si="26"/>
        <v>6137.91</v>
      </c>
      <c r="V50" s="8">
        <f t="shared" si="24"/>
        <v>0</v>
      </c>
      <c r="W50" s="8">
        <f t="shared" si="25"/>
        <v>0</v>
      </c>
    </row>
    <row r="51" spans="1:23" ht="15" customHeight="1">
      <c r="A51" s="2" t="s">
        <v>101</v>
      </c>
      <c r="B51" s="2" t="s">
        <v>13</v>
      </c>
      <c r="C51" s="6">
        <v>707</v>
      </c>
      <c r="D51" s="4" t="s">
        <v>102</v>
      </c>
      <c r="E51" s="2" t="s">
        <v>19</v>
      </c>
      <c r="F51" s="7">
        <v>1</v>
      </c>
      <c r="G51" s="8">
        <v>1717.34</v>
      </c>
      <c r="H51" s="56">
        <v>1717.34</v>
      </c>
      <c r="I51" s="10">
        <f t="shared" si="22"/>
        <v>1356.7</v>
      </c>
      <c r="J51" s="8">
        <f t="shared" si="23"/>
        <v>1356.7</v>
      </c>
      <c r="K51" s="71"/>
      <c r="M51" s="38">
        <f>H51-'[1]Table 1'!H49</f>
        <v>0</v>
      </c>
      <c r="U51" s="8">
        <f t="shared" si="26"/>
        <v>1356.7</v>
      </c>
      <c r="V51" s="8">
        <f t="shared" si="24"/>
        <v>0</v>
      </c>
      <c r="W51" s="8">
        <f t="shared" si="25"/>
        <v>0</v>
      </c>
    </row>
    <row r="52" spans="1:23" ht="30" customHeight="1">
      <c r="A52" s="2" t="s">
        <v>103</v>
      </c>
      <c r="B52" s="2" t="s">
        <v>13</v>
      </c>
      <c r="C52" s="6">
        <v>708</v>
      </c>
      <c r="D52" s="11" t="s">
        <v>104</v>
      </c>
      <c r="E52" s="2" t="s">
        <v>47</v>
      </c>
      <c r="F52" s="12">
        <v>98.25</v>
      </c>
      <c r="G52" s="10">
        <v>72.69</v>
      </c>
      <c r="H52" s="56">
        <v>7141.79</v>
      </c>
      <c r="I52" s="10">
        <f t="shared" si="22"/>
        <v>57.42</v>
      </c>
      <c r="J52" s="8">
        <f t="shared" si="23"/>
        <v>5641.52</v>
      </c>
      <c r="K52" s="71"/>
      <c r="M52" s="38">
        <f>H52-'[1]Table 1'!H50</f>
        <v>0</v>
      </c>
      <c r="U52" s="8">
        <f t="shared" si="26"/>
        <v>5642</v>
      </c>
      <c r="V52" s="8">
        <f t="shared" si="24"/>
        <v>0</v>
      </c>
      <c r="W52" s="8">
        <f t="shared" si="25"/>
        <v>0</v>
      </c>
    </row>
    <row r="53" spans="1:23" ht="30" customHeight="1">
      <c r="A53" s="2" t="s">
        <v>105</v>
      </c>
      <c r="B53" s="2" t="s">
        <v>13</v>
      </c>
      <c r="C53" s="6">
        <v>709</v>
      </c>
      <c r="D53" s="11" t="s">
        <v>106</v>
      </c>
      <c r="E53" s="2" t="s">
        <v>15</v>
      </c>
      <c r="F53" s="7">
        <v>9</v>
      </c>
      <c r="G53" s="10">
        <v>395.11</v>
      </c>
      <c r="H53" s="56">
        <v>3555.99</v>
      </c>
      <c r="I53" s="10">
        <f t="shared" si="22"/>
        <v>312.14</v>
      </c>
      <c r="J53" s="8">
        <f t="shared" si="23"/>
        <v>2809.26</v>
      </c>
      <c r="K53" s="71"/>
      <c r="M53" s="38">
        <f>H53-'[1]Table 1'!H51</f>
        <v>0</v>
      </c>
      <c r="U53" s="8">
        <f t="shared" si="26"/>
        <v>2809.23</v>
      </c>
      <c r="V53" s="8">
        <f t="shared" si="24"/>
        <v>0</v>
      </c>
      <c r="W53" s="8">
        <f t="shared" si="25"/>
        <v>0</v>
      </c>
    </row>
    <row r="54" spans="1:23" ht="30" customHeight="1">
      <c r="A54" s="2" t="s">
        <v>107</v>
      </c>
      <c r="B54" s="2" t="s">
        <v>13</v>
      </c>
      <c r="C54" s="6">
        <v>710</v>
      </c>
      <c r="D54" s="11" t="s">
        <v>108</v>
      </c>
      <c r="E54" s="2" t="s">
        <v>15</v>
      </c>
      <c r="F54" s="9">
        <v>12</v>
      </c>
      <c r="G54" s="10">
        <v>700.55</v>
      </c>
      <c r="H54" s="56">
        <v>8406.6</v>
      </c>
      <c r="I54" s="10">
        <f t="shared" si="22"/>
        <v>553.42999999999995</v>
      </c>
      <c r="J54" s="8">
        <f t="shared" si="23"/>
        <v>6641.16</v>
      </c>
      <c r="K54" s="71"/>
      <c r="M54" s="38">
        <f>H54-'[1]Table 1'!H52</f>
        <v>0</v>
      </c>
      <c r="U54" s="8">
        <f t="shared" si="26"/>
        <v>6641.2</v>
      </c>
      <c r="V54" s="8">
        <f t="shared" si="24"/>
        <v>0</v>
      </c>
      <c r="W54" s="8">
        <f t="shared" si="25"/>
        <v>0</v>
      </c>
    </row>
    <row r="55" spans="1:23" ht="30" customHeight="1">
      <c r="A55" s="2" t="s">
        <v>109</v>
      </c>
      <c r="B55" s="2" t="s">
        <v>13</v>
      </c>
      <c r="C55" s="6">
        <v>711</v>
      </c>
      <c r="D55" s="11" t="s">
        <v>110</v>
      </c>
      <c r="E55" s="2" t="s">
        <v>15</v>
      </c>
      <c r="F55" s="7">
        <v>7</v>
      </c>
      <c r="G55" s="8">
        <v>1706.77</v>
      </c>
      <c r="H55" s="56">
        <v>11947.39</v>
      </c>
      <c r="I55" s="10">
        <f t="shared" si="22"/>
        <v>1348.35</v>
      </c>
      <c r="J55" s="8">
        <f t="shared" si="23"/>
        <v>9438.4500000000007</v>
      </c>
      <c r="K55" s="71"/>
      <c r="M55" s="38">
        <f>H55-'[1]Table 1'!H53</f>
        <v>0</v>
      </c>
      <c r="U55" s="8">
        <f t="shared" si="26"/>
        <v>9438.42</v>
      </c>
      <c r="V55" s="8">
        <f t="shared" si="24"/>
        <v>0</v>
      </c>
      <c r="W55" s="8">
        <f t="shared" si="25"/>
        <v>0</v>
      </c>
    </row>
    <row r="56" spans="1:23" ht="15" customHeight="1">
      <c r="A56" s="2" t="s">
        <v>111</v>
      </c>
      <c r="B56" s="2" t="s">
        <v>28</v>
      </c>
      <c r="C56" s="6">
        <v>102180</v>
      </c>
      <c r="D56" s="4" t="s">
        <v>112</v>
      </c>
      <c r="E56" s="2" t="s">
        <v>23</v>
      </c>
      <c r="F56" s="9">
        <v>31.74</v>
      </c>
      <c r="G56" s="10">
        <v>510.3</v>
      </c>
      <c r="H56" s="56">
        <v>16196.92</v>
      </c>
      <c r="I56" s="10">
        <f t="shared" si="22"/>
        <v>403.14</v>
      </c>
      <c r="J56" s="8">
        <f t="shared" si="23"/>
        <v>12795.66</v>
      </c>
      <c r="K56" s="71"/>
      <c r="M56" s="38">
        <f>H56-'[1]Table 1'!H54</f>
        <v>0</v>
      </c>
      <c r="U56" s="8">
        <f t="shared" si="26"/>
        <v>12795.54</v>
      </c>
      <c r="V56" s="8">
        <f t="shared" si="24"/>
        <v>0</v>
      </c>
      <c r="W56" s="8">
        <f t="shared" si="25"/>
        <v>0</v>
      </c>
    </row>
    <row r="57" spans="1:23" ht="50.85" customHeight="1">
      <c r="A57" s="2" t="s">
        <v>113</v>
      </c>
      <c r="B57" s="2" t="s">
        <v>13</v>
      </c>
      <c r="C57" s="6">
        <v>712</v>
      </c>
      <c r="D57" s="11" t="s">
        <v>114</v>
      </c>
      <c r="E57" s="2" t="s">
        <v>23</v>
      </c>
      <c r="F57" s="12">
        <v>160.41999999999999</v>
      </c>
      <c r="G57" s="8">
        <v>2376.0500000000002</v>
      </c>
      <c r="H57" s="56">
        <v>381161.18</v>
      </c>
      <c r="I57" s="10">
        <f t="shared" si="22"/>
        <v>1877.08</v>
      </c>
      <c r="J57" s="8">
        <f t="shared" si="23"/>
        <v>301121.17</v>
      </c>
      <c r="K57" s="71"/>
      <c r="M57" s="38">
        <f>H57-'[1]Table 1'!H55</f>
        <v>0</v>
      </c>
      <c r="U57" s="8">
        <f t="shared" si="26"/>
        <v>301116.7</v>
      </c>
      <c r="V57" s="8">
        <f t="shared" si="24"/>
        <v>0</v>
      </c>
      <c r="W57" s="8">
        <f t="shared" si="25"/>
        <v>0</v>
      </c>
    </row>
    <row r="58" spans="1:23" ht="15" customHeight="1">
      <c r="A58" s="62">
        <v>8</v>
      </c>
      <c r="B58" s="73" t="s">
        <v>115</v>
      </c>
      <c r="C58" s="74"/>
      <c r="D58" s="74"/>
      <c r="E58" s="74"/>
      <c r="F58" s="74"/>
      <c r="G58" s="75"/>
      <c r="H58" s="55">
        <f>SUM(H59:H67)</f>
        <v>363690.57999999996</v>
      </c>
      <c r="I58" s="55"/>
      <c r="J58" s="5">
        <f>SUM(J59:J67)</f>
        <v>287314.27</v>
      </c>
      <c r="K58" s="40"/>
      <c r="M58" s="38">
        <f>H58-'[1]Table 1'!H56</f>
        <v>0</v>
      </c>
      <c r="U58" s="5">
        <f t="shared" si="26"/>
        <v>287314.95</v>
      </c>
      <c r="V58" s="40"/>
      <c r="W58" s="5">
        <f>SUM(W59:W67)</f>
        <v>0</v>
      </c>
    </row>
    <row r="59" spans="1:23" ht="30" customHeight="1">
      <c r="A59" s="2" t="s">
        <v>116</v>
      </c>
      <c r="B59" s="2" t="s">
        <v>28</v>
      </c>
      <c r="C59" s="6">
        <v>104791</v>
      </c>
      <c r="D59" s="11" t="s">
        <v>117</v>
      </c>
      <c r="E59" s="2" t="s">
        <v>23</v>
      </c>
      <c r="F59" s="12">
        <v>136.91999999999999</v>
      </c>
      <c r="G59" s="10">
        <v>6.96</v>
      </c>
      <c r="H59" s="56">
        <v>952.96</v>
      </c>
      <c r="I59" s="10">
        <f t="shared" si="22"/>
        <v>5.5</v>
      </c>
      <c r="J59" s="8">
        <f t="shared" ref="J59:J67" si="27">ROUND(I59*F59,2)</f>
        <v>753.06</v>
      </c>
      <c r="K59" s="71"/>
      <c r="M59" s="38">
        <f>H59-'[1]Table 1'!H57</f>
        <v>0</v>
      </c>
      <c r="U59" s="8">
        <f t="shared" si="26"/>
        <v>752.84</v>
      </c>
      <c r="V59" s="8">
        <f t="shared" ref="V59:V67" si="28">T59*(1-$P$5)</f>
        <v>0</v>
      </c>
      <c r="W59" s="8">
        <f t="shared" ref="W59:W67" si="29">V59*S59</f>
        <v>0</v>
      </c>
    </row>
    <row r="60" spans="1:23" ht="30" customHeight="1">
      <c r="A60" s="2" t="s">
        <v>118</v>
      </c>
      <c r="B60" s="2" t="s">
        <v>13</v>
      </c>
      <c r="C60" s="6">
        <v>801</v>
      </c>
      <c r="D60" s="11" t="s">
        <v>119</v>
      </c>
      <c r="E60" s="2" t="s">
        <v>19</v>
      </c>
      <c r="F60" s="7">
        <v>1</v>
      </c>
      <c r="G60" s="8">
        <v>11359</v>
      </c>
      <c r="H60" s="56">
        <v>11359</v>
      </c>
      <c r="I60" s="10">
        <f t="shared" si="22"/>
        <v>8973.59</v>
      </c>
      <c r="J60" s="8">
        <f t="shared" si="27"/>
        <v>8973.59</v>
      </c>
      <c r="K60" s="71"/>
      <c r="M60" s="38">
        <f>H60-'[1]Table 1'!H58</f>
        <v>0</v>
      </c>
      <c r="U60" s="8">
        <f t="shared" si="26"/>
        <v>8973.59</v>
      </c>
      <c r="V60" s="8">
        <f t="shared" si="28"/>
        <v>0</v>
      </c>
      <c r="W60" s="8">
        <f t="shared" si="29"/>
        <v>0</v>
      </c>
    </row>
    <row r="61" spans="1:23" ht="30" customHeight="1">
      <c r="A61" s="2" t="s">
        <v>120</v>
      </c>
      <c r="B61" s="2" t="s">
        <v>28</v>
      </c>
      <c r="C61" s="6">
        <v>87904</v>
      </c>
      <c r="D61" s="11" t="s">
        <v>121</v>
      </c>
      <c r="E61" s="2" t="s">
        <v>23</v>
      </c>
      <c r="F61" s="12">
        <v>405.23</v>
      </c>
      <c r="G61" s="10">
        <v>9.4700000000000006</v>
      </c>
      <c r="H61" s="56">
        <v>3837.56</v>
      </c>
      <c r="I61" s="10">
        <f t="shared" si="22"/>
        <v>7.48</v>
      </c>
      <c r="J61" s="8">
        <f t="shared" si="27"/>
        <v>3031.12</v>
      </c>
      <c r="K61" s="71"/>
      <c r="M61" s="38">
        <f>H61-'[1]Table 1'!H59</f>
        <v>0</v>
      </c>
      <c r="U61" s="8">
        <f t="shared" si="26"/>
        <v>3031.67</v>
      </c>
      <c r="V61" s="8">
        <f t="shared" si="28"/>
        <v>0</v>
      </c>
      <c r="W61" s="8">
        <f t="shared" si="29"/>
        <v>0</v>
      </c>
    </row>
    <row r="62" spans="1:23" ht="30.6" customHeight="1">
      <c r="A62" s="2" t="s">
        <v>122</v>
      </c>
      <c r="B62" s="2" t="s">
        <v>28</v>
      </c>
      <c r="C62" s="6">
        <v>104225</v>
      </c>
      <c r="D62" s="11" t="s">
        <v>123</v>
      </c>
      <c r="E62" s="2" t="s">
        <v>23</v>
      </c>
      <c r="F62" s="12">
        <v>116.76</v>
      </c>
      <c r="G62" s="10">
        <v>81.62</v>
      </c>
      <c r="H62" s="56">
        <v>9529.9500000000007</v>
      </c>
      <c r="I62" s="10">
        <f t="shared" si="22"/>
        <v>64.48</v>
      </c>
      <c r="J62" s="8">
        <f t="shared" si="27"/>
        <v>7528.68</v>
      </c>
      <c r="K62" s="71"/>
      <c r="M62" s="38">
        <f>H62-'[1]Table 1'!H60</f>
        <v>0</v>
      </c>
      <c r="U62" s="8">
        <f t="shared" si="26"/>
        <v>7528.64</v>
      </c>
      <c r="V62" s="8">
        <f t="shared" si="28"/>
        <v>0</v>
      </c>
      <c r="W62" s="8">
        <f t="shared" si="29"/>
        <v>0</v>
      </c>
    </row>
    <row r="63" spans="1:23" ht="30.6" customHeight="1">
      <c r="A63" s="2" t="s">
        <v>124</v>
      </c>
      <c r="B63" s="2" t="s">
        <v>28</v>
      </c>
      <c r="C63" s="6">
        <v>87529</v>
      </c>
      <c r="D63" s="11" t="s">
        <v>125</v>
      </c>
      <c r="E63" s="2" t="s">
        <v>23</v>
      </c>
      <c r="F63" s="12">
        <v>528.66999999999996</v>
      </c>
      <c r="G63" s="10">
        <v>44.1</v>
      </c>
      <c r="H63" s="56">
        <v>23314.52</v>
      </c>
      <c r="I63" s="10">
        <f t="shared" si="22"/>
        <v>34.840000000000003</v>
      </c>
      <c r="J63" s="8">
        <f t="shared" si="27"/>
        <v>18418.86</v>
      </c>
      <c r="K63" s="71"/>
      <c r="M63" s="38">
        <f>H63-'[1]Table 1'!H61</f>
        <v>0</v>
      </c>
      <c r="U63" s="8">
        <f t="shared" si="26"/>
        <v>18418.43</v>
      </c>
      <c r="V63" s="8">
        <f t="shared" si="28"/>
        <v>0</v>
      </c>
      <c r="W63" s="8">
        <f t="shared" si="29"/>
        <v>0</v>
      </c>
    </row>
    <row r="64" spans="1:23" ht="30" customHeight="1">
      <c r="A64" s="2" t="s">
        <v>126</v>
      </c>
      <c r="B64" s="2" t="s">
        <v>28</v>
      </c>
      <c r="C64" s="6">
        <v>93393</v>
      </c>
      <c r="D64" s="11" t="s">
        <v>127</v>
      </c>
      <c r="E64" s="2" t="s">
        <v>23</v>
      </c>
      <c r="F64" s="12">
        <v>252.29</v>
      </c>
      <c r="G64" s="10">
        <v>67.05</v>
      </c>
      <c r="H64" s="56">
        <v>16916.04</v>
      </c>
      <c r="I64" s="10">
        <f t="shared" si="22"/>
        <v>52.97</v>
      </c>
      <c r="J64" s="8">
        <f t="shared" si="27"/>
        <v>13363.8</v>
      </c>
      <c r="K64" s="71"/>
      <c r="M64" s="38">
        <f>H64-'[1]Table 1'!H62</f>
        <v>0</v>
      </c>
      <c r="U64" s="8">
        <f t="shared" si="26"/>
        <v>13363.64</v>
      </c>
      <c r="V64" s="8">
        <f t="shared" si="28"/>
        <v>0</v>
      </c>
      <c r="W64" s="8">
        <f t="shared" si="29"/>
        <v>0</v>
      </c>
    </row>
    <row r="65" spans="1:23" ht="30" customHeight="1">
      <c r="A65" s="2" t="s">
        <v>128</v>
      </c>
      <c r="B65" s="2" t="s">
        <v>28</v>
      </c>
      <c r="C65" s="6">
        <v>87273</v>
      </c>
      <c r="D65" s="11" t="s">
        <v>129</v>
      </c>
      <c r="E65" s="2" t="s">
        <v>23</v>
      </c>
      <c r="F65" s="12">
        <v>107.22</v>
      </c>
      <c r="G65" s="10">
        <v>88.77</v>
      </c>
      <c r="H65" s="56">
        <v>9518.18</v>
      </c>
      <c r="I65" s="10">
        <f t="shared" si="22"/>
        <v>70.13</v>
      </c>
      <c r="J65" s="8">
        <f t="shared" si="27"/>
        <v>7519.34</v>
      </c>
      <c r="K65" s="71"/>
      <c r="M65" s="38">
        <f>H65-'[1]Table 1'!H63</f>
        <v>0</v>
      </c>
      <c r="U65" s="8">
        <f t="shared" si="26"/>
        <v>7519.35</v>
      </c>
      <c r="V65" s="8">
        <f t="shared" si="28"/>
        <v>0</v>
      </c>
      <c r="W65" s="8">
        <f t="shared" si="29"/>
        <v>0</v>
      </c>
    </row>
    <row r="66" spans="1:23" ht="30" customHeight="1">
      <c r="A66" s="2" t="s">
        <v>130</v>
      </c>
      <c r="B66" s="2" t="s">
        <v>13</v>
      </c>
      <c r="C66" s="6">
        <v>802</v>
      </c>
      <c r="D66" s="11" t="s">
        <v>131</v>
      </c>
      <c r="E66" s="2" t="s">
        <v>23</v>
      </c>
      <c r="F66" s="12">
        <v>615.25</v>
      </c>
      <c r="G66" s="10">
        <v>204.42</v>
      </c>
      <c r="H66" s="56">
        <v>125769.4</v>
      </c>
      <c r="I66" s="10">
        <f t="shared" si="22"/>
        <v>161.49</v>
      </c>
      <c r="J66" s="8">
        <f t="shared" si="27"/>
        <v>99356.72</v>
      </c>
      <c r="K66" s="71"/>
      <c r="M66" s="38">
        <f>H66-'[1]Table 1'!H64</f>
        <v>0</v>
      </c>
      <c r="U66" s="8">
        <f t="shared" si="26"/>
        <v>99357.62</v>
      </c>
      <c r="V66" s="8">
        <f t="shared" si="28"/>
        <v>0</v>
      </c>
      <c r="W66" s="8">
        <f t="shared" si="29"/>
        <v>0</v>
      </c>
    </row>
    <row r="67" spans="1:23" ht="30" customHeight="1">
      <c r="A67" s="2" t="s">
        <v>132</v>
      </c>
      <c r="B67" s="2" t="s">
        <v>13</v>
      </c>
      <c r="C67" s="6">
        <v>803</v>
      </c>
      <c r="D67" s="11" t="s">
        <v>133</v>
      </c>
      <c r="E67" s="2" t="s">
        <v>23</v>
      </c>
      <c r="F67" s="18">
        <v>1164.24</v>
      </c>
      <c r="G67" s="10">
        <v>139.57</v>
      </c>
      <c r="H67" s="56">
        <v>162492.97</v>
      </c>
      <c r="I67" s="10">
        <f t="shared" si="22"/>
        <v>110.26</v>
      </c>
      <c r="J67" s="8">
        <f t="shared" si="27"/>
        <v>128369.1</v>
      </c>
      <c r="K67" s="71"/>
      <c r="M67" s="38">
        <f>H67-'[1]Table 1'!H65</f>
        <v>0</v>
      </c>
      <c r="U67" s="8">
        <f t="shared" si="26"/>
        <v>128369.17</v>
      </c>
      <c r="V67" s="8">
        <f t="shared" si="28"/>
        <v>0</v>
      </c>
      <c r="W67" s="8">
        <f t="shared" si="29"/>
        <v>0</v>
      </c>
    </row>
    <row r="68" spans="1:23" ht="15" customHeight="1">
      <c r="A68" s="62">
        <v>9</v>
      </c>
      <c r="B68" s="73" t="s">
        <v>134</v>
      </c>
      <c r="C68" s="74"/>
      <c r="D68" s="74"/>
      <c r="E68" s="74"/>
      <c r="F68" s="74"/>
      <c r="G68" s="75"/>
      <c r="H68" s="55">
        <f>SUM(H69:H74)</f>
        <v>168192.21</v>
      </c>
      <c r="I68" s="55"/>
      <c r="J68" s="5">
        <f>SUM(J69:J74)</f>
        <v>132877.03999999998</v>
      </c>
      <c r="K68" s="40"/>
      <c r="M68" s="38">
        <f>H68-'[1]Table 1'!H66</f>
        <v>0</v>
      </c>
      <c r="U68" s="5">
        <f t="shared" si="26"/>
        <v>132871.57</v>
      </c>
      <c r="V68" s="40"/>
      <c r="W68" s="5">
        <f>SUM(W69:W74)</f>
        <v>0</v>
      </c>
    </row>
    <row r="69" spans="1:23" ht="30" customHeight="1">
      <c r="A69" s="2" t="s">
        <v>135</v>
      </c>
      <c r="B69" s="2" t="s">
        <v>13</v>
      </c>
      <c r="C69" s="6">
        <v>901</v>
      </c>
      <c r="D69" s="11" t="s">
        <v>136</v>
      </c>
      <c r="E69" s="2" t="s">
        <v>23</v>
      </c>
      <c r="F69" s="18">
        <v>1165.55</v>
      </c>
      <c r="G69" s="10">
        <v>55.75</v>
      </c>
      <c r="H69" s="56">
        <v>64979.41</v>
      </c>
      <c r="I69" s="10">
        <f t="shared" si="22"/>
        <v>44.04</v>
      </c>
      <c r="J69" s="8">
        <f t="shared" ref="J69:J74" si="30">ROUND(I69*F69,2)</f>
        <v>51330.82</v>
      </c>
      <c r="K69" s="71"/>
      <c r="M69" s="38">
        <f>H69-'[1]Table 1'!H67</f>
        <v>0</v>
      </c>
      <c r="U69" s="8">
        <f t="shared" si="26"/>
        <v>51333.63</v>
      </c>
      <c r="V69" s="8">
        <f t="shared" ref="V69:V74" si="31">T69*(1-$P$5)</f>
        <v>0</v>
      </c>
      <c r="W69" s="8">
        <f t="shared" ref="W69:W74" si="32">V69*S69</f>
        <v>0</v>
      </c>
    </row>
    <row r="70" spans="1:23" ht="30" customHeight="1">
      <c r="A70" s="2" t="s">
        <v>137</v>
      </c>
      <c r="B70" s="2" t="s">
        <v>13</v>
      </c>
      <c r="C70" s="6">
        <v>902</v>
      </c>
      <c r="D70" s="11" t="s">
        <v>138</v>
      </c>
      <c r="E70" s="2" t="s">
        <v>23</v>
      </c>
      <c r="F70" s="18">
        <v>1491.27</v>
      </c>
      <c r="G70" s="10">
        <v>29.77</v>
      </c>
      <c r="H70" s="56">
        <v>44395.040000000001</v>
      </c>
      <c r="I70" s="10">
        <f t="shared" si="22"/>
        <v>23.52</v>
      </c>
      <c r="J70" s="8">
        <f t="shared" si="30"/>
        <v>35074.67</v>
      </c>
      <c r="K70" s="71"/>
      <c r="M70" s="38">
        <f>H70-'[1]Table 1'!H68</f>
        <v>0</v>
      </c>
      <c r="U70" s="8">
        <f t="shared" si="26"/>
        <v>35072.01</v>
      </c>
      <c r="V70" s="8">
        <f t="shared" si="31"/>
        <v>0</v>
      </c>
      <c r="W70" s="8">
        <f t="shared" si="32"/>
        <v>0</v>
      </c>
    </row>
    <row r="71" spans="1:23" ht="15" customHeight="1">
      <c r="A71" s="2" t="s">
        <v>139</v>
      </c>
      <c r="B71" s="2" t="s">
        <v>28</v>
      </c>
      <c r="C71" s="6">
        <v>88485</v>
      </c>
      <c r="D71" s="4" t="s">
        <v>140</v>
      </c>
      <c r="E71" s="2" t="s">
        <v>23</v>
      </c>
      <c r="F71" s="18">
        <v>2656.82</v>
      </c>
      <c r="G71" s="10">
        <v>5.48</v>
      </c>
      <c r="H71" s="56">
        <v>14559.36</v>
      </c>
      <c r="I71" s="10">
        <f t="shared" si="22"/>
        <v>4.33</v>
      </c>
      <c r="J71" s="8">
        <f t="shared" si="30"/>
        <v>11504.03</v>
      </c>
      <c r="K71" s="71"/>
      <c r="M71" s="38">
        <f>H71-'[1]Table 1'!H69</f>
        <v>0</v>
      </c>
      <c r="U71" s="8">
        <f t="shared" si="26"/>
        <v>11501.87</v>
      </c>
      <c r="V71" s="8">
        <f t="shared" si="31"/>
        <v>0</v>
      </c>
      <c r="W71" s="8">
        <f t="shared" si="32"/>
        <v>0</v>
      </c>
    </row>
    <row r="72" spans="1:23" ht="15" customHeight="1">
      <c r="A72" s="2" t="s">
        <v>141</v>
      </c>
      <c r="B72" s="2" t="s">
        <v>28</v>
      </c>
      <c r="C72" s="6">
        <v>104642</v>
      </c>
      <c r="D72" s="4" t="s">
        <v>142</v>
      </c>
      <c r="E72" s="2" t="s">
        <v>23</v>
      </c>
      <c r="F72" s="18">
        <v>1118.55</v>
      </c>
      <c r="G72" s="10">
        <v>12.52</v>
      </c>
      <c r="H72" s="56">
        <v>14004.22</v>
      </c>
      <c r="I72" s="10">
        <f t="shared" si="22"/>
        <v>9.89</v>
      </c>
      <c r="J72" s="8">
        <f t="shared" si="30"/>
        <v>11062.46</v>
      </c>
      <c r="K72" s="71"/>
      <c r="M72" s="38">
        <f>H72-'[1]Table 1'!H70</f>
        <v>0</v>
      </c>
      <c r="U72" s="8">
        <f t="shared" si="26"/>
        <v>11063.31</v>
      </c>
      <c r="V72" s="8">
        <f t="shared" si="31"/>
        <v>0</v>
      </c>
      <c r="W72" s="8">
        <f t="shared" si="32"/>
        <v>0</v>
      </c>
    </row>
    <row r="73" spans="1:23" ht="30" customHeight="1">
      <c r="A73" s="2" t="s">
        <v>143</v>
      </c>
      <c r="B73" s="2" t="s">
        <v>13</v>
      </c>
      <c r="C73" s="6">
        <v>903</v>
      </c>
      <c r="D73" s="11" t="s">
        <v>144</v>
      </c>
      <c r="E73" s="2" t="s">
        <v>23</v>
      </c>
      <c r="F73" s="18">
        <v>1165.55</v>
      </c>
      <c r="G73" s="10">
        <v>21.4</v>
      </c>
      <c r="H73" s="56">
        <v>24942.77</v>
      </c>
      <c r="I73" s="10">
        <f t="shared" si="22"/>
        <v>16.91</v>
      </c>
      <c r="J73" s="8">
        <f t="shared" si="30"/>
        <v>19709.45</v>
      </c>
      <c r="K73" s="71"/>
      <c r="M73" s="38">
        <f>H73-'[1]Table 1'!H71</f>
        <v>0</v>
      </c>
      <c r="U73" s="8">
        <f t="shared" si="26"/>
        <v>19704.75</v>
      </c>
      <c r="V73" s="8">
        <f t="shared" si="31"/>
        <v>0</v>
      </c>
      <c r="W73" s="8">
        <f t="shared" si="32"/>
        <v>0</v>
      </c>
    </row>
    <row r="74" spans="1:23" ht="21" customHeight="1">
      <c r="A74" s="2" t="s">
        <v>145</v>
      </c>
      <c r="B74" s="2" t="s">
        <v>28</v>
      </c>
      <c r="C74" s="6">
        <v>102223</v>
      </c>
      <c r="D74" s="4" t="s">
        <v>146</v>
      </c>
      <c r="E74" s="2" t="s">
        <v>23</v>
      </c>
      <c r="F74" s="12">
        <v>141.6</v>
      </c>
      <c r="G74" s="10">
        <v>37.51</v>
      </c>
      <c r="H74" s="56">
        <v>5311.41</v>
      </c>
      <c r="I74" s="10">
        <f t="shared" si="22"/>
        <v>29.63</v>
      </c>
      <c r="J74" s="8">
        <f t="shared" si="30"/>
        <v>4195.6099999999997</v>
      </c>
      <c r="K74" s="71"/>
      <c r="M74" s="38">
        <f>H74-'[1]Table 1'!H72</f>
        <v>0</v>
      </c>
      <c r="U74" s="8">
        <f t="shared" ref="U74:U137" si="33">ROUND(H74*(1-$J$5),2)</f>
        <v>4196.01</v>
      </c>
      <c r="V74" s="8">
        <f t="shared" si="31"/>
        <v>0</v>
      </c>
      <c r="W74" s="8">
        <f t="shared" si="32"/>
        <v>0</v>
      </c>
    </row>
    <row r="75" spans="1:23" ht="15" customHeight="1">
      <c r="A75" s="62">
        <v>10</v>
      </c>
      <c r="B75" s="73" t="s">
        <v>147</v>
      </c>
      <c r="C75" s="74"/>
      <c r="D75" s="74"/>
      <c r="E75" s="74"/>
      <c r="F75" s="74"/>
      <c r="G75" s="75"/>
      <c r="H75" s="55">
        <f>SUM(H76:H89)</f>
        <v>214033.19</v>
      </c>
      <c r="I75" s="55"/>
      <c r="J75" s="5">
        <f>SUM(J76:J89)</f>
        <v>169086.24000000002</v>
      </c>
      <c r="K75" s="40"/>
      <c r="M75" s="38">
        <f>H75-'[1]Table 1'!H73</f>
        <v>0</v>
      </c>
      <c r="U75" s="5">
        <f t="shared" si="33"/>
        <v>169085.86</v>
      </c>
      <c r="V75" s="40"/>
      <c r="W75" s="5">
        <f>SUM(W76:W89)</f>
        <v>0</v>
      </c>
    </row>
    <row r="76" spans="1:23" ht="30.6" customHeight="1">
      <c r="A76" s="2" t="s">
        <v>148</v>
      </c>
      <c r="B76" s="2" t="s">
        <v>28</v>
      </c>
      <c r="C76" s="6">
        <v>87640</v>
      </c>
      <c r="D76" s="11" t="s">
        <v>149</v>
      </c>
      <c r="E76" s="2" t="s">
        <v>23</v>
      </c>
      <c r="F76" s="12">
        <v>326.57</v>
      </c>
      <c r="G76" s="10">
        <v>52.38</v>
      </c>
      <c r="H76" s="56">
        <v>17105.73</v>
      </c>
      <c r="I76" s="10">
        <f t="shared" si="22"/>
        <v>41.38</v>
      </c>
      <c r="J76" s="8">
        <f t="shared" ref="J76:J89" si="34">ROUND(I76*F76,2)</f>
        <v>13513.47</v>
      </c>
      <c r="K76" s="71"/>
      <c r="M76" s="38">
        <f>H76-'[1]Table 1'!H74</f>
        <v>0</v>
      </c>
      <c r="U76" s="8">
        <f t="shared" si="33"/>
        <v>13513.5</v>
      </c>
      <c r="V76" s="8">
        <f t="shared" ref="V76:V89" si="35">T76*(1-$P$5)</f>
        <v>0</v>
      </c>
      <c r="W76" s="8">
        <f t="shared" ref="W76:W89" si="36">V76*S76</f>
        <v>0</v>
      </c>
    </row>
    <row r="77" spans="1:23" ht="30.6" customHeight="1">
      <c r="A77" s="2" t="s">
        <v>150</v>
      </c>
      <c r="B77" s="2" t="s">
        <v>13</v>
      </c>
      <c r="C77" s="6">
        <v>1001</v>
      </c>
      <c r="D77" s="11" t="s">
        <v>151</v>
      </c>
      <c r="E77" s="2" t="s">
        <v>23</v>
      </c>
      <c r="F77" s="12">
        <v>403.55</v>
      </c>
      <c r="G77" s="10">
        <v>69.540000000000006</v>
      </c>
      <c r="H77" s="56">
        <v>28062.86</v>
      </c>
      <c r="I77" s="10">
        <f t="shared" si="22"/>
        <v>54.94</v>
      </c>
      <c r="J77" s="8">
        <f t="shared" si="34"/>
        <v>22171.040000000001</v>
      </c>
      <c r="K77" s="71"/>
      <c r="M77" s="38">
        <f>H77-'[1]Table 1'!H75</f>
        <v>0</v>
      </c>
      <c r="U77" s="8">
        <f t="shared" si="33"/>
        <v>22169.61</v>
      </c>
      <c r="V77" s="8">
        <f t="shared" si="35"/>
        <v>0</v>
      </c>
      <c r="W77" s="8">
        <f t="shared" si="36"/>
        <v>0</v>
      </c>
    </row>
    <row r="78" spans="1:23" ht="30.6" customHeight="1">
      <c r="A78" s="2" t="s">
        <v>152</v>
      </c>
      <c r="B78" s="2" t="s">
        <v>28</v>
      </c>
      <c r="C78" s="6">
        <v>104162</v>
      </c>
      <c r="D78" s="11" t="s">
        <v>153</v>
      </c>
      <c r="E78" s="2" t="s">
        <v>23</v>
      </c>
      <c r="F78" s="12">
        <v>656.79</v>
      </c>
      <c r="G78" s="10">
        <v>104.03</v>
      </c>
      <c r="H78" s="56">
        <v>68325.86</v>
      </c>
      <c r="I78" s="10">
        <f t="shared" si="22"/>
        <v>82.18</v>
      </c>
      <c r="J78" s="8">
        <f t="shared" si="34"/>
        <v>53975</v>
      </c>
      <c r="K78" s="71"/>
      <c r="M78" s="38">
        <f>H78-'[1]Table 1'!H76</f>
        <v>0</v>
      </c>
      <c r="U78" s="8">
        <f t="shared" si="33"/>
        <v>53977.32</v>
      </c>
      <c r="V78" s="8">
        <f t="shared" si="35"/>
        <v>0</v>
      </c>
      <c r="W78" s="8">
        <f t="shared" si="36"/>
        <v>0</v>
      </c>
    </row>
    <row r="79" spans="1:23" ht="30.6" customHeight="1">
      <c r="A79" s="2" t="s">
        <v>154</v>
      </c>
      <c r="B79" s="2" t="s">
        <v>13</v>
      </c>
      <c r="C79" s="6">
        <v>1002</v>
      </c>
      <c r="D79" s="11" t="s">
        <v>155</v>
      </c>
      <c r="E79" s="2" t="s">
        <v>23</v>
      </c>
      <c r="F79" s="12">
        <v>125.5</v>
      </c>
      <c r="G79" s="10">
        <v>105.25</v>
      </c>
      <c r="H79" s="56">
        <v>13208.87</v>
      </c>
      <c r="I79" s="10">
        <f t="shared" si="22"/>
        <v>83.15</v>
      </c>
      <c r="J79" s="8">
        <f t="shared" si="34"/>
        <v>10435.33</v>
      </c>
      <c r="K79" s="71"/>
      <c r="M79" s="38">
        <f>H79-'[1]Table 1'!H77</f>
        <v>0</v>
      </c>
      <c r="U79" s="8">
        <f t="shared" si="33"/>
        <v>10434.99</v>
      </c>
      <c r="V79" s="8">
        <f t="shared" si="35"/>
        <v>0</v>
      </c>
      <c r="W79" s="8">
        <f t="shared" si="36"/>
        <v>0</v>
      </c>
    </row>
    <row r="80" spans="1:23" ht="15" customHeight="1">
      <c r="A80" s="2" t="s">
        <v>156</v>
      </c>
      <c r="B80" s="2" t="s">
        <v>28</v>
      </c>
      <c r="C80" s="6">
        <v>98671</v>
      </c>
      <c r="D80" s="4" t="s">
        <v>157</v>
      </c>
      <c r="E80" s="2" t="s">
        <v>23</v>
      </c>
      <c r="F80" s="9">
        <v>56.5</v>
      </c>
      <c r="G80" s="10">
        <v>332.34</v>
      </c>
      <c r="H80" s="56">
        <v>18777.21</v>
      </c>
      <c r="I80" s="10">
        <f t="shared" si="22"/>
        <v>262.55</v>
      </c>
      <c r="J80" s="8">
        <f t="shared" si="34"/>
        <v>14834.08</v>
      </c>
      <c r="K80" s="71"/>
      <c r="M80" s="38">
        <f>H80-'[1]Table 1'!H78</f>
        <v>0</v>
      </c>
      <c r="U80" s="8">
        <f t="shared" si="33"/>
        <v>14833.96</v>
      </c>
      <c r="V80" s="8">
        <f t="shared" si="35"/>
        <v>0</v>
      </c>
      <c r="W80" s="8">
        <f t="shared" si="36"/>
        <v>0</v>
      </c>
    </row>
    <row r="81" spans="1:23" ht="15" customHeight="1">
      <c r="A81" s="2" t="s">
        <v>158</v>
      </c>
      <c r="B81" s="2" t="s">
        <v>28</v>
      </c>
      <c r="C81" s="6">
        <v>98678</v>
      </c>
      <c r="D81" s="4" t="s">
        <v>159</v>
      </c>
      <c r="E81" s="2" t="s">
        <v>23</v>
      </c>
      <c r="F81" s="9">
        <v>10.81</v>
      </c>
      <c r="G81" s="10">
        <v>444.79</v>
      </c>
      <c r="H81" s="56">
        <v>4808.17</v>
      </c>
      <c r="I81" s="10">
        <f t="shared" si="22"/>
        <v>351.38</v>
      </c>
      <c r="J81" s="8">
        <f t="shared" si="34"/>
        <v>3798.42</v>
      </c>
      <c r="K81" s="71"/>
      <c r="M81" s="38">
        <f>H81-'[1]Table 1'!H79</f>
        <v>0</v>
      </c>
      <c r="U81" s="8">
        <f t="shared" si="33"/>
        <v>3798.45</v>
      </c>
      <c r="V81" s="8">
        <f t="shared" si="35"/>
        <v>0</v>
      </c>
      <c r="W81" s="8">
        <f t="shared" si="36"/>
        <v>0</v>
      </c>
    </row>
    <row r="82" spans="1:23" ht="30" customHeight="1">
      <c r="A82" s="2" t="s">
        <v>160</v>
      </c>
      <c r="B82" s="2" t="s">
        <v>28</v>
      </c>
      <c r="C82" s="6">
        <v>101727</v>
      </c>
      <c r="D82" s="11" t="s">
        <v>161</v>
      </c>
      <c r="E82" s="2" t="s">
        <v>23</v>
      </c>
      <c r="F82" s="9">
        <v>88</v>
      </c>
      <c r="G82" s="10">
        <v>244.6</v>
      </c>
      <c r="H82" s="56">
        <v>21524.799999999999</v>
      </c>
      <c r="I82" s="10">
        <f t="shared" si="22"/>
        <v>193.23</v>
      </c>
      <c r="J82" s="8">
        <f t="shared" si="34"/>
        <v>17004.240000000002</v>
      </c>
      <c r="K82" s="71"/>
      <c r="M82" s="38">
        <f>H82-'[1]Table 1'!H80</f>
        <v>0</v>
      </c>
      <c r="U82" s="8">
        <f t="shared" si="33"/>
        <v>17004.560000000001</v>
      </c>
      <c r="V82" s="8">
        <f t="shared" si="35"/>
        <v>0</v>
      </c>
      <c r="W82" s="8">
        <f t="shared" si="36"/>
        <v>0</v>
      </c>
    </row>
    <row r="83" spans="1:23" ht="15" customHeight="1">
      <c r="A83" s="2" t="s">
        <v>162</v>
      </c>
      <c r="B83" s="2" t="s">
        <v>28</v>
      </c>
      <c r="C83" s="6">
        <v>101738</v>
      </c>
      <c r="D83" s="4" t="s">
        <v>163</v>
      </c>
      <c r="E83" s="2" t="s">
        <v>47</v>
      </c>
      <c r="F83" s="9">
        <v>50</v>
      </c>
      <c r="G83" s="10">
        <v>37.21</v>
      </c>
      <c r="H83" s="56">
        <v>1860.5</v>
      </c>
      <c r="I83" s="10">
        <f t="shared" si="22"/>
        <v>29.4</v>
      </c>
      <c r="J83" s="8">
        <f t="shared" si="34"/>
        <v>1470</v>
      </c>
      <c r="K83" s="71"/>
      <c r="M83" s="38">
        <f>H83-'[1]Table 1'!H81</f>
        <v>0</v>
      </c>
      <c r="U83" s="8">
        <f t="shared" si="33"/>
        <v>1469.79</v>
      </c>
      <c r="V83" s="8">
        <f t="shared" si="35"/>
        <v>0</v>
      </c>
      <c r="W83" s="8">
        <f t="shared" si="36"/>
        <v>0</v>
      </c>
    </row>
    <row r="84" spans="1:23" ht="15" customHeight="1">
      <c r="A84" s="2" t="s">
        <v>164</v>
      </c>
      <c r="B84" s="2" t="s">
        <v>28</v>
      </c>
      <c r="C84" s="6">
        <v>98685</v>
      </c>
      <c r="D84" s="4" t="s">
        <v>165</v>
      </c>
      <c r="E84" s="2" t="s">
        <v>47</v>
      </c>
      <c r="F84" s="12">
        <v>384.56</v>
      </c>
      <c r="G84" s="10">
        <v>61.3</v>
      </c>
      <c r="H84" s="56">
        <v>23573.52</v>
      </c>
      <c r="I84" s="10">
        <f t="shared" si="22"/>
        <v>48.43</v>
      </c>
      <c r="J84" s="8">
        <f t="shared" si="34"/>
        <v>18624.240000000002</v>
      </c>
      <c r="K84" s="71"/>
      <c r="M84" s="38">
        <f>H84-'[1]Table 1'!H82</f>
        <v>0</v>
      </c>
      <c r="U84" s="8">
        <f t="shared" si="33"/>
        <v>18623.04</v>
      </c>
      <c r="V84" s="8">
        <f t="shared" si="35"/>
        <v>0</v>
      </c>
      <c r="W84" s="8">
        <f t="shared" si="36"/>
        <v>0</v>
      </c>
    </row>
    <row r="85" spans="1:23" ht="30" customHeight="1">
      <c r="A85" s="2" t="s">
        <v>166</v>
      </c>
      <c r="B85" s="2" t="s">
        <v>13</v>
      </c>
      <c r="C85" s="6">
        <v>1003</v>
      </c>
      <c r="D85" s="11" t="s">
        <v>167</v>
      </c>
      <c r="E85" s="2" t="s">
        <v>47</v>
      </c>
      <c r="F85" s="12">
        <v>121.4</v>
      </c>
      <c r="G85" s="10">
        <v>64.959999999999994</v>
      </c>
      <c r="H85" s="56">
        <v>7886.14</v>
      </c>
      <c r="I85" s="10">
        <f t="shared" si="22"/>
        <v>51.32</v>
      </c>
      <c r="J85" s="8">
        <f t="shared" si="34"/>
        <v>6230.25</v>
      </c>
      <c r="K85" s="71"/>
      <c r="M85" s="38">
        <f>H85-'[1]Table 1'!H83</f>
        <v>0</v>
      </c>
      <c r="U85" s="8">
        <f t="shared" si="33"/>
        <v>6230.04</v>
      </c>
      <c r="V85" s="8">
        <f t="shared" si="35"/>
        <v>0</v>
      </c>
      <c r="W85" s="8">
        <f t="shared" si="36"/>
        <v>0</v>
      </c>
    </row>
    <row r="86" spans="1:23" ht="30" customHeight="1">
      <c r="A86" s="2" t="s">
        <v>168</v>
      </c>
      <c r="B86" s="2" t="s">
        <v>13</v>
      </c>
      <c r="C86" s="6">
        <v>1004</v>
      </c>
      <c r="D86" s="11" t="s">
        <v>169</v>
      </c>
      <c r="E86" s="2" t="s">
        <v>47</v>
      </c>
      <c r="F86" s="9">
        <v>22.9</v>
      </c>
      <c r="G86" s="10">
        <v>55.77</v>
      </c>
      <c r="H86" s="56">
        <v>1277.1300000000001</v>
      </c>
      <c r="I86" s="10">
        <f t="shared" si="22"/>
        <v>44.06</v>
      </c>
      <c r="J86" s="8">
        <f t="shared" si="34"/>
        <v>1008.97</v>
      </c>
      <c r="K86" s="71"/>
      <c r="M86" s="38">
        <f>H86-'[1]Table 1'!H84</f>
        <v>0</v>
      </c>
      <c r="U86" s="8">
        <f t="shared" si="33"/>
        <v>1008.93</v>
      </c>
      <c r="V86" s="8">
        <f t="shared" si="35"/>
        <v>0</v>
      </c>
      <c r="W86" s="8">
        <f t="shared" si="36"/>
        <v>0</v>
      </c>
    </row>
    <row r="87" spans="1:23" ht="30" customHeight="1">
      <c r="A87" s="2" t="s">
        <v>170</v>
      </c>
      <c r="B87" s="2" t="s">
        <v>13</v>
      </c>
      <c r="C87" s="6">
        <v>1005</v>
      </c>
      <c r="D87" s="11" t="s">
        <v>171</v>
      </c>
      <c r="E87" s="2" t="s">
        <v>47</v>
      </c>
      <c r="F87" s="12">
        <v>400</v>
      </c>
      <c r="G87" s="10">
        <v>18.28</v>
      </c>
      <c r="H87" s="56">
        <v>7312</v>
      </c>
      <c r="I87" s="10">
        <f t="shared" si="22"/>
        <v>14.44</v>
      </c>
      <c r="J87" s="8">
        <f t="shared" si="34"/>
        <v>5776</v>
      </c>
      <c r="K87" s="71"/>
      <c r="M87" s="38">
        <f>H87-'[1]Table 1'!H85</f>
        <v>0</v>
      </c>
      <c r="U87" s="8">
        <f t="shared" si="33"/>
        <v>5776.47</v>
      </c>
      <c r="V87" s="8">
        <f t="shared" si="35"/>
        <v>0</v>
      </c>
      <c r="W87" s="8">
        <f t="shared" si="36"/>
        <v>0</v>
      </c>
    </row>
    <row r="88" spans="1:23" ht="30" customHeight="1">
      <c r="A88" s="2" t="s">
        <v>172</v>
      </c>
      <c r="B88" s="2" t="s">
        <v>28</v>
      </c>
      <c r="C88" s="6">
        <v>104777</v>
      </c>
      <c r="D88" s="11" t="s">
        <v>173</v>
      </c>
      <c r="E88" s="2" t="s">
        <v>19</v>
      </c>
      <c r="F88" s="9">
        <v>20</v>
      </c>
      <c r="G88" s="10">
        <v>9.2200000000000006</v>
      </c>
      <c r="H88" s="56">
        <v>184.4</v>
      </c>
      <c r="I88" s="10">
        <f t="shared" si="22"/>
        <v>7.28</v>
      </c>
      <c r="J88" s="8">
        <f t="shared" si="34"/>
        <v>145.6</v>
      </c>
      <c r="K88" s="71"/>
      <c r="M88" s="38">
        <f>H88-'[1]Table 1'!H86</f>
        <v>0</v>
      </c>
      <c r="U88" s="8">
        <f t="shared" si="33"/>
        <v>145.68</v>
      </c>
      <c r="V88" s="8">
        <f t="shared" si="35"/>
        <v>0</v>
      </c>
      <c r="W88" s="8">
        <f t="shared" si="36"/>
        <v>0</v>
      </c>
    </row>
    <row r="89" spans="1:23" ht="30" customHeight="1">
      <c r="A89" s="2" t="s">
        <v>174</v>
      </c>
      <c r="B89" s="2" t="s">
        <v>28</v>
      </c>
      <c r="C89" s="6">
        <v>104775</v>
      </c>
      <c r="D89" s="11" t="s">
        <v>175</v>
      </c>
      <c r="E89" s="2" t="s">
        <v>19</v>
      </c>
      <c r="F89" s="9">
        <v>20</v>
      </c>
      <c r="G89" s="10">
        <v>6.3</v>
      </c>
      <c r="H89" s="56">
        <v>126</v>
      </c>
      <c r="I89" s="10">
        <f t="shared" si="22"/>
        <v>4.9800000000000004</v>
      </c>
      <c r="J89" s="8">
        <f t="shared" si="34"/>
        <v>99.6</v>
      </c>
      <c r="K89" s="71"/>
      <c r="M89" s="38">
        <f>H89-'[1]Table 1'!H87</f>
        <v>0</v>
      </c>
      <c r="U89" s="8">
        <f t="shared" si="33"/>
        <v>99.54</v>
      </c>
      <c r="V89" s="8">
        <f t="shared" si="35"/>
        <v>0</v>
      </c>
      <c r="W89" s="8">
        <f t="shared" si="36"/>
        <v>0</v>
      </c>
    </row>
    <row r="90" spans="1:23" ht="15" customHeight="1">
      <c r="A90" s="62">
        <v>11</v>
      </c>
      <c r="B90" s="73" t="s">
        <v>176</v>
      </c>
      <c r="C90" s="74"/>
      <c r="D90" s="74"/>
      <c r="E90" s="74"/>
      <c r="F90" s="74"/>
      <c r="G90" s="75"/>
      <c r="H90" s="55">
        <f>SUM(H91:H106)</f>
        <v>27407.27</v>
      </c>
      <c r="I90" s="55"/>
      <c r="J90" s="5">
        <f>SUM(J91:J106)</f>
        <v>21651.59</v>
      </c>
      <c r="K90" s="40"/>
      <c r="M90" s="38">
        <f>H90-'[1]Table 1'!H88</f>
        <v>0</v>
      </c>
      <c r="U90" s="5">
        <f t="shared" si="33"/>
        <v>21651.7</v>
      </c>
      <c r="V90" s="40"/>
      <c r="W90" s="5">
        <f>SUM(W91:W106)</f>
        <v>0</v>
      </c>
    </row>
    <row r="91" spans="1:23" ht="15" customHeight="1">
      <c r="A91" s="2" t="s">
        <v>177</v>
      </c>
      <c r="B91" s="2" t="s">
        <v>21</v>
      </c>
      <c r="C91" s="6">
        <v>141410</v>
      </c>
      <c r="D91" s="4" t="s">
        <v>178</v>
      </c>
      <c r="E91" s="2" t="s">
        <v>47</v>
      </c>
      <c r="F91" s="12">
        <v>140</v>
      </c>
      <c r="G91" s="10">
        <v>27.58</v>
      </c>
      <c r="H91" s="56">
        <v>3861.2</v>
      </c>
      <c r="I91" s="10">
        <f t="shared" si="22"/>
        <v>21.79</v>
      </c>
      <c r="J91" s="8">
        <f t="shared" ref="J91:J106" si="37">ROUND(I91*F91,2)</f>
        <v>3050.6</v>
      </c>
      <c r="K91" s="71"/>
      <c r="M91" s="38">
        <f>H91-'[1]Table 1'!H89</f>
        <v>0</v>
      </c>
      <c r="U91" s="8">
        <f t="shared" si="33"/>
        <v>3050.34</v>
      </c>
      <c r="V91" s="8">
        <f t="shared" ref="V91:V106" si="38">T91*(1-$P$5)</f>
        <v>0</v>
      </c>
      <c r="W91" s="8">
        <f t="shared" ref="W91:W106" si="39">V91*S91</f>
        <v>0</v>
      </c>
    </row>
    <row r="92" spans="1:23" ht="15" customHeight="1">
      <c r="A92" s="2" t="s">
        <v>179</v>
      </c>
      <c r="B92" s="2" t="s">
        <v>21</v>
      </c>
      <c r="C92" s="6">
        <v>141411</v>
      </c>
      <c r="D92" s="4" t="s">
        <v>180</v>
      </c>
      <c r="E92" s="2" t="s">
        <v>47</v>
      </c>
      <c r="F92" s="9">
        <v>62</v>
      </c>
      <c r="G92" s="10">
        <v>37.04</v>
      </c>
      <c r="H92" s="56">
        <v>2296.48</v>
      </c>
      <c r="I92" s="10">
        <f t="shared" si="22"/>
        <v>29.26</v>
      </c>
      <c r="J92" s="8">
        <f t="shared" si="37"/>
        <v>1814.12</v>
      </c>
      <c r="K92" s="71"/>
      <c r="M92" s="38">
        <f>H92-'[1]Table 1'!H90</f>
        <v>0</v>
      </c>
      <c r="U92" s="8">
        <f t="shared" si="33"/>
        <v>1814.22</v>
      </c>
      <c r="V92" s="8">
        <f t="shared" si="38"/>
        <v>0</v>
      </c>
      <c r="W92" s="8">
        <f t="shared" si="39"/>
        <v>0</v>
      </c>
    </row>
    <row r="93" spans="1:23" ht="15" customHeight="1">
      <c r="A93" s="2" t="s">
        <v>181</v>
      </c>
      <c r="B93" s="2" t="s">
        <v>21</v>
      </c>
      <c r="C93" s="6">
        <v>141413</v>
      </c>
      <c r="D93" s="4" t="s">
        <v>182</v>
      </c>
      <c r="E93" s="2" t="s">
        <v>47</v>
      </c>
      <c r="F93" s="12">
        <v>74</v>
      </c>
      <c r="G93" s="10">
        <v>59.79</v>
      </c>
      <c r="H93" s="56">
        <v>4424.46</v>
      </c>
      <c r="I93" s="10">
        <f t="shared" si="22"/>
        <v>47.23</v>
      </c>
      <c r="J93" s="8">
        <f t="shared" si="37"/>
        <v>3495.02</v>
      </c>
      <c r="K93" s="71"/>
      <c r="M93" s="38">
        <f>H93-'[1]Table 1'!H91</f>
        <v>0</v>
      </c>
      <c r="U93" s="8">
        <f t="shared" si="33"/>
        <v>3495.32</v>
      </c>
      <c r="V93" s="8">
        <f t="shared" si="38"/>
        <v>0</v>
      </c>
      <c r="W93" s="8">
        <f t="shared" si="39"/>
        <v>0</v>
      </c>
    </row>
    <row r="94" spans="1:23" ht="15" customHeight="1">
      <c r="A94" s="2" t="s">
        <v>183</v>
      </c>
      <c r="B94" s="2" t="s">
        <v>21</v>
      </c>
      <c r="C94" s="6">
        <v>141414</v>
      </c>
      <c r="D94" s="4" t="s">
        <v>184</v>
      </c>
      <c r="E94" s="2" t="s">
        <v>47</v>
      </c>
      <c r="F94" s="12">
        <v>78</v>
      </c>
      <c r="G94" s="10">
        <v>83</v>
      </c>
      <c r="H94" s="56">
        <v>6474</v>
      </c>
      <c r="I94" s="10">
        <f t="shared" si="22"/>
        <v>65.569999999999993</v>
      </c>
      <c r="J94" s="8">
        <f t="shared" si="37"/>
        <v>5114.46</v>
      </c>
      <c r="K94" s="71"/>
      <c r="M94" s="38">
        <f>H94-'[1]Table 1'!H92</f>
        <v>0</v>
      </c>
      <c r="U94" s="8">
        <f t="shared" si="33"/>
        <v>5114.45</v>
      </c>
      <c r="V94" s="8">
        <f t="shared" si="38"/>
        <v>0</v>
      </c>
      <c r="W94" s="8">
        <f t="shared" si="39"/>
        <v>0</v>
      </c>
    </row>
    <row r="95" spans="1:23" ht="30.6" customHeight="1">
      <c r="A95" s="2" t="s">
        <v>185</v>
      </c>
      <c r="B95" s="2" t="s">
        <v>28</v>
      </c>
      <c r="C95" s="6">
        <v>94703</v>
      </c>
      <c r="D95" s="11" t="s">
        <v>186</v>
      </c>
      <c r="E95" s="2" t="s">
        <v>19</v>
      </c>
      <c r="F95" s="7">
        <v>4</v>
      </c>
      <c r="G95" s="10">
        <v>28.93</v>
      </c>
      <c r="H95" s="56">
        <v>115.72</v>
      </c>
      <c r="I95" s="10">
        <f t="shared" si="22"/>
        <v>22.85</v>
      </c>
      <c r="J95" s="8">
        <f t="shared" si="37"/>
        <v>91.4</v>
      </c>
      <c r="K95" s="71"/>
      <c r="M95" s="38">
        <f>H95-'[1]Table 1'!H93</f>
        <v>0</v>
      </c>
      <c r="U95" s="8">
        <f t="shared" si="33"/>
        <v>91.42</v>
      </c>
      <c r="V95" s="8">
        <f t="shared" si="38"/>
        <v>0</v>
      </c>
      <c r="W95" s="8">
        <f t="shared" si="39"/>
        <v>0</v>
      </c>
    </row>
    <row r="96" spans="1:23" ht="30.6" customHeight="1">
      <c r="A96" s="2" t="s">
        <v>187</v>
      </c>
      <c r="B96" s="2" t="s">
        <v>28</v>
      </c>
      <c r="C96" s="6">
        <v>94704</v>
      </c>
      <c r="D96" s="11" t="s">
        <v>188</v>
      </c>
      <c r="E96" s="2" t="s">
        <v>19</v>
      </c>
      <c r="F96" s="7">
        <v>1</v>
      </c>
      <c r="G96" s="10">
        <v>38.64</v>
      </c>
      <c r="H96" s="56">
        <v>38.64</v>
      </c>
      <c r="I96" s="10">
        <f t="shared" si="22"/>
        <v>30.53</v>
      </c>
      <c r="J96" s="8">
        <f t="shared" si="37"/>
        <v>30.53</v>
      </c>
      <c r="K96" s="71"/>
      <c r="M96" s="38">
        <f>H96-'[1]Table 1'!H94</f>
        <v>0</v>
      </c>
      <c r="U96" s="8">
        <f t="shared" si="33"/>
        <v>30.53</v>
      </c>
      <c r="V96" s="8">
        <f t="shared" si="38"/>
        <v>0</v>
      </c>
      <c r="W96" s="8">
        <f t="shared" si="39"/>
        <v>0</v>
      </c>
    </row>
    <row r="97" spans="1:23" ht="30.6" customHeight="1">
      <c r="A97" s="2" t="s">
        <v>189</v>
      </c>
      <c r="B97" s="2" t="s">
        <v>28</v>
      </c>
      <c r="C97" s="6">
        <v>94707</v>
      </c>
      <c r="D97" s="11" t="s">
        <v>190</v>
      </c>
      <c r="E97" s="2" t="s">
        <v>19</v>
      </c>
      <c r="F97" s="7">
        <v>4</v>
      </c>
      <c r="G97" s="10">
        <v>91.43</v>
      </c>
      <c r="H97" s="56">
        <v>365.72</v>
      </c>
      <c r="I97" s="10">
        <f t="shared" si="22"/>
        <v>72.23</v>
      </c>
      <c r="J97" s="8">
        <f t="shared" si="37"/>
        <v>288.92</v>
      </c>
      <c r="K97" s="71"/>
      <c r="M97" s="38">
        <f>H97-'[1]Table 1'!H95</f>
        <v>0</v>
      </c>
      <c r="U97" s="8">
        <f t="shared" si="33"/>
        <v>288.92</v>
      </c>
      <c r="V97" s="8">
        <f t="shared" si="38"/>
        <v>0</v>
      </c>
      <c r="W97" s="8">
        <f t="shared" si="39"/>
        <v>0</v>
      </c>
    </row>
    <row r="98" spans="1:23" ht="30" customHeight="1">
      <c r="A98" s="2" t="s">
        <v>191</v>
      </c>
      <c r="B98" s="2" t="s">
        <v>28</v>
      </c>
      <c r="C98" s="6">
        <v>89987</v>
      </c>
      <c r="D98" s="11" t="s">
        <v>192</v>
      </c>
      <c r="E98" s="2" t="s">
        <v>19</v>
      </c>
      <c r="F98" s="9">
        <v>12</v>
      </c>
      <c r="G98" s="10">
        <v>135.22999999999999</v>
      </c>
      <c r="H98" s="56">
        <v>1622.76</v>
      </c>
      <c r="I98" s="10">
        <f t="shared" si="22"/>
        <v>106.83</v>
      </c>
      <c r="J98" s="8">
        <f t="shared" si="37"/>
        <v>1281.96</v>
      </c>
      <c r="K98" s="71"/>
      <c r="M98" s="38">
        <f>H98-'[1]Table 1'!H96</f>
        <v>0</v>
      </c>
      <c r="U98" s="8">
        <f t="shared" si="33"/>
        <v>1281.98</v>
      </c>
      <c r="V98" s="8">
        <f t="shared" si="38"/>
        <v>0</v>
      </c>
      <c r="W98" s="8">
        <f t="shared" si="39"/>
        <v>0</v>
      </c>
    </row>
    <row r="99" spans="1:23" ht="30" customHeight="1">
      <c r="A99" s="2" t="s">
        <v>193</v>
      </c>
      <c r="B99" s="2" t="s">
        <v>28</v>
      </c>
      <c r="C99" s="6">
        <v>94489</v>
      </c>
      <c r="D99" s="11" t="s">
        <v>194</v>
      </c>
      <c r="E99" s="2" t="s">
        <v>19</v>
      </c>
      <c r="F99" s="7">
        <v>2</v>
      </c>
      <c r="G99" s="10">
        <v>45.17</v>
      </c>
      <c r="H99" s="56">
        <v>90.34</v>
      </c>
      <c r="I99" s="10">
        <f t="shared" si="22"/>
        <v>35.68</v>
      </c>
      <c r="J99" s="8">
        <f t="shared" si="37"/>
        <v>71.36</v>
      </c>
      <c r="K99" s="71"/>
      <c r="M99" s="38">
        <f>H99-'[1]Table 1'!H97</f>
        <v>0</v>
      </c>
      <c r="U99" s="8">
        <f t="shared" si="33"/>
        <v>71.37</v>
      </c>
      <c r="V99" s="8">
        <f t="shared" si="38"/>
        <v>0</v>
      </c>
      <c r="W99" s="8">
        <f t="shared" si="39"/>
        <v>0</v>
      </c>
    </row>
    <row r="100" spans="1:23" ht="30" customHeight="1">
      <c r="A100" s="2" t="s">
        <v>195</v>
      </c>
      <c r="B100" s="2" t="s">
        <v>28</v>
      </c>
      <c r="C100" s="6">
        <v>94490</v>
      </c>
      <c r="D100" s="11" t="s">
        <v>196</v>
      </c>
      <c r="E100" s="2" t="s">
        <v>19</v>
      </c>
      <c r="F100" s="7">
        <v>1</v>
      </c>
      <c r="G100" s="10">
        <v>68.05</v>
      </c>
      <c r="H100" s="56">
        <v>68.05</v>
      </c>
      <c r="I100" s="10">
        <f t="shared" si="22"/>
        <v>53.76</v>
      </c>
      <c r="J100" s="8">
        <f t="shared" si="37"/>
        <v>53.76</v>
      </c>
      <c r="K100" s="71"/>
      <c r="M100" s="38">
        <f>H100-'[1]Table 1'!H98</f>
        <v>0</v>
      </c>
      <c r="U100" s="8">
        <f t="shared" si="33"/>
        <v>53.76</v>
      </c>
      <c r="V100" s="8">
        <f t="shared" si="38"/>
        <v>0</v>
      </c>
      <c r="W100" s="8">
        <f t="shared" si="39"/>
        <v>0</v>
      </c>
    </row>
    <row r="101" spans="1:23" ht="30" customHeight="1">
      <c r="A101" s="2" t="s">
        <v>197</v>
      </c>
      <c r="B101" s="2" t="s">
        <v>28</v>
      </c>
      <c r="C101" s="6">
        <v>94493</v>
      </c>
      <c r="D101" s="11" t="s">
        <v>198</v>
      </c>
      <c r="E101" s="2" t="s">
        <v>19</v>
      </c>
      <c r="F101" s="7">
        <v>4</v>
      </c>
      <c r="G101" s="10">
        <v>174.26</v>
      </c>
      <c r="H101" s="56">
        <v>697.04</v>
      </c>
      <c r="I101" s="10">
        <f t="shared" si="22"/>
        <v>137.66999999999999</v>
      </c>
      <c r="J101" s="8">
        <f t="shared" si="37"/>
        <v>550.67999999999995</v>
      </c>
      <c r="K101" s="71"/>
      <c r="M101" s="38">
        <f>H101-'[1]Table 1'!H99</f>
        <v>0</v>
      </c>
      <c r="U101" s="8">
        <f t="shared" si="33"/>
        <v>550.66</v>
      </c>
      <c r="V101" s="8">
        <f t="shared" si="38"/>
        <v>0</v>
      </c>
      <c r="W101" s="8">
        <f t="shared" si="39"/>
        <v>0</v>
      </c>
    </row>
    <row r="102" spans="1:23" ht="15" customHeight="1">
      <c r="A102" s="2" t="s">
        <v>199</v>
      </c>
      <c r="B102" s="2" t="s">
        <v>28</v>
      </c>
      <c r="C102" s="6">
        <v>94796</v>
      </c>
      <c r="D102" s="4" t="s">
        <v>200</v>
      </c>
      <c r="E102" s="2" t="s">
        <v>19</v>
      </c>
      <c r="F102" s="7">
        <v>2</v>
      </c>
      <c r="G102" s="10">
        <v>52.83</v>
      </c>
      <c r="H102" s="56">
        <v>105.66</v>
      </c>
      <c r="I102" s="10">
        <f t="shared" si="22"/>
        <v>41.74</v>
      </c>
      <c r="J102" s="8">
        <f t="shared" si="37"/>
        <v>83.48</v>
      </c>
      <c r="K102" s="71"/>
      <c r="M102" s="38">
        <f>H102-'[1]Table 1'!H100</f>
        <v>0</v>
      </c>
      <c r="U102" s="8">
        <f t="shared" si="33"/>
        <v>83.47</v>
      </c>
      <c r="V102" s="8">
        <f t="shared" si="38"/>
        <v>0</v>
      </c>
      <c r="W102" s="8">
        <f t="shared" si="39"/>
        <v>0</v>
      </c>
    </row>
    <row r="103" spans="1:23" ht="30" customHeight="1">
      <c r="A103" s="2" t="s">
        <v>201</v>
      </c>
      <c r="B103" s="2" t="s">
        <v>28</v>
      </c>
      <c r="C103" s="6">
        <v>99635</v>
      </c>
      <c r="D103" s="11" t="s">
        <v>202</v>
      </c>
      <c r="E103" s="2" t="s">
        <v>19</v>
      </c>
      <c r="F103" s="9">
        <v>14</v>
      </c>
      <c r="G103" s="10">
        <v>396.05</v>
      </c>
      <c r="H103" s="56">
        <v>5544.7</v>
      </c>
      <c r="I103" s="10">
        <f t="shared" si="22"/>
        <v>312.88</v>
      </c>
      <c r="J103" s="8">
        <f t="shared" si="37"/>
        <v>4380.32</v>
      </c>
      <c r="K103" s="71"/>
      <c r="M103" s="38">
        <f>H103-'[1]Table 1'!H101</f>
        <v>0</v>
      </c>
      <c r="U103" s="8">
        <f t="shared" si="33"/>
        <v>4380.3</v>
      </c>
      <c r="V103" s="8">
        <f t="shared" si="38"/>
        <v>0</v>
      </c>
      <c r="W103" s="8">
        <f t="shared" si="39"/>
        <v>0</v>
      </c>
    </row>
    <row r="104" spans="1:23" ht="15" customHeight="1">
      <c r="A104" s="2" t="s">
        <v>203</v>
      </c>
      <c r="B104" s="2" t="s">
        <v>28</v>
      </c>
      <c r="C104" s="6">
        <v>102609</v>
      </c>
      <c r="D104" s="4" t="s">
        <v>204</v>
      </c>
      <c r="E104" s="2" t="s">
        <v>19</v>
      </c>
      <c r="F104" s="7">
        <v>1</v>
      </c>
      <c r="G104" s="8">
        <v>1518.77</v>
      </c>
      <c r="H104" s="56">
        <v>1518.77</v>
      </c>
      <c r="I104" s="10">
        <f t="shared" si="22"/>
        <v>1199.83</v>
      </c>
      <c r="J104" s="8">
        <f t="shared" si="37"/>
        <v>1199.83</v>
      </c>
      <c r="K104" s="71"/>
      <c r="M104" s="38">
        <f>H104-'[1]Table 1'!H102</f>
        <v>0</v>
      </c>
      <c r="U104" s="8">
        <f t="shared" si="33"/>
        <v>1199.83</v>
      </c>
      <c r="V104" s="8">
        <f t="shared" si="38"/>
        <v>0</v>
      </c>
      <c r="W104" s="8">
        <f t="shared" si="39"/>
        <v>0</v>
      </c>
    </row>
    <row r="105" spans="1:23" ht="15" customHeight="1">
      <c r="A105" s="2" t="s">
        <v>205</v>
      </c>
      <c r="B105" s="2" t="s">
        <v>28</v>
      </c>
      <c r="C105" s="6">
        <v>93358</v>
      </c>
      <c r="D105" s="4" t="s">
        <v>206</v>
      </c>
      <c r="E105" s="2" t="s">
        <v>37</v>
      </c>
      <c r="F105" s="7">
        <v>1.5</v>
      </c>
      <c r="G105" s="10">
        <v>94.12</v>
      </c>
      <c r="H105" s="56">
        <v>141.18</v>
      </c>
      <c r="I105" s="10">
        <f t="shared" si="22"/>
        <v>74.349999999999994</v>
      </c>
      <c r="J105" s="8">
        <f t="shared" si="37"/>
        <v>111.53</v>
      </c>
      <c r="K105" s="71"/>
      <c r="M105" s="38">
        <f>H105-'[1]Table 1'!H103</f>
        <v>0</v>
      </c>
      <c r="U105" s="8">
        <f t="shared" si="33"/>
        <v>111.53</v>
      </c>
      <c r="V105" s="8">
        <f t="shared" si="38"/>
        <v>0</v>
      </c>
      <c r="W105" s="8">
        <f t="shared" si="39"/>
        <v>0</v>
      </c>
    </row>
    <row r="106" spans="1:23" ht="15" customHeight="1">
      <c r="A106" s="2" t="s">
        <v>207</v>
      </c>
      <c r="B106" s="2" t="s">
        <v>28</v>
      </c>
      <c r="C106" s="6">
        <v>93382</v>
      </c>
      <c r="D106" s="4" t="s">
        <v>208</v>
      </c>
      <c r="E106" s="2" t="s">
        <v>37</v>
      </c>
      <c r="F106" s="7">
        <v>1.5</v>
      </c>
      <c r="G106" s="10">
        <v>28.37</v>
      </c>
      <c r="H106" s="56">
        <v>42.55</v>
      </c>
      <c r="I106" s="10">
        <f t="shared" si="22"/>
        <v>22.41</v>
      </c>
      <c r="J106" s="8">
        <f t="shared" si="37"/>
        <v>33.619999999999997</v>
      </c>
      <c r="K106" s="71"/>
      <c r="M106" s="38">
        <f>H106-'[1]Table 1'!H104</f>
        <v>0</v>
      </c>
      <c r="U106" s="8">
        <f t="shared" si="33"/>
        <v>33.61</v>
      </c>
      <c r="V106" s="8">
        <f t="shared" si="38"/>
        <v>0</v>
      </c>
      <c r="W106" s="8">
        <f t="shared" si="39"/>
        <v>0</v>
      </c>
    </row>
    <row r="107" spans="1:23" ht="15" customHeight="1">
      <c r="A107" s="62">
        <v>12</v>
      </c>
      <c r="B107" s="73" t="s">
        <v>209</v>
      </c>
      <c r="C107" s="74"/>
      <c r="D107" s="74"/>
      <c r="E107" s="74"/>
      <c r="F107" s="74"/>
      <c r="G107" s="75"/>
      <c r="H107" s="55">
        <f>SUM(H108:H118)</f>
        <v>55434.549999999988</v>
      </c>
      <c r="I107" s="55"/>
      <c r="J107" s="5">
        <f>SUM(J108:J118)</f>
        <v>43793.38</v>
      </c>
      <c r="K107" s="40"/>
      <c r="M107" s="38">
        <f>H107-'[1]Table 1'!H105</f>
        <v>0</v>
      </c>
      <c r="U107" s="5">
        <f t="shared" si="33"/>
        <v>43793.2</v>
      </c>
      <c r="V107" s="40"/>
      <c r="W107" s="5">
        <f>SUM(W108:W118)</f>
        <v>0</v>
      </c>
    </row>
    <row r="108" spans="1:23" ht="30" customHeight="1">
      <c r="A108" s="2" t="s">
        <v>210</v>
      </c>
      <c r="B108" s="2" t="s">
        <v>21</v>
      </c>
      <c r="C108" s="6">
        <v>141906</v>
      </c>
      <c r="D108" s="11" t="s">
        <v>211</v>
      </c>
      <c r="E108" s="2" t="s">
        <v>47</v>
      </c>
      <c r="F108" s="12">
        <v>193</v>
      </c>
      <c r="G108" s="10">
        <v>38.47</v>
      </c>
      <c r="H108" s="56">
        <v>7424.71</v>
      </c>
      <c r="I108" s="10">
        <f t="shared" ref="I108:I171" si="40">ROUND(G108*(1-$P$5),2)</f>
        <v>30.39</v>
      </c>
      <c r="J108" s="8">
        <f t="shared" ref="J108:J118" si="41">ROUND(I108*F108,2)</f>
        <v>5865.27</v>
      </c>
      <c r="K108" s="71"/>
      <c r="M108" s="38">
        <f>H108-'[1]Table 1'!H106</f>
        <v>0</v>
      </c>
      <c r="U108" s="8">
        <f t="shared" si="33"/>
        <v>5865.51</v>
      </c>
      <c r="V108" s="8">
        <f t="shared" ref="V108:V118" si="42">T108*(1-$P$5)</f>
        <v>0</v>
      </c>
      <c r="W108" s="8">
        <f t="shared" ref="W108:W118" si="43">V108*S108</f>
        <v>0</v>
      </c>
    </row>
    <row r="109" spans="1:23" ht="30" customHeight="1">
      <c r="A109" s="2" t="s">
        <v>212</v>
      </c>
      <c r="B109" s="2" t="s">
        <v>21</v>
      </c>
      <c r="C109" s="6">
        <v>141907</v>
      </c>
      <c r="D109" s="11" t="s">
        <v>213</v>
      </c>
      <c r="E109" s="2" t="s">
        <v>47</v>
      </c>
      <c r="F109" s="9">
        <v>96</v>
      </c>
      <c r="G109" s="10">
        <v>51.51</v>
      </c>
      <c r="H109" s="56">
        <v>4944.96</v>
      </c>
      <c r="I109" s="10">
        <f t="shared" si="40"/>
        <v>40.69</v>
      </c>
      <c r="J109" s="8">
        <f t="shared" si="41"/>
        <v>3906.24</v>
      </c>
      <c r="K109" s="71"/>
      <c r="M109" s="38">
        <f>H109-'[1]Table 1'!H107</f>
        <v>0</v>
      </c>
      <c r="U109" s="8">
        <f t="shared" si="33"/>
        <v>3906.51</v>
      </c>
      <c r="V109" s="8">
        <f t="shared" si="42"/>
        <v>0</v>
      </c>
      <c r="W109" s="8">
        <f t="shared" si="43"/>
        <v>0</v>
      </c>
    </row>
    <row r="110" spans="1:23" ht="30" customHeight="1">
      <c r="A110" s="2" t="s">
        <v>214</v>
      </c>
      <c r="B110" s="2" t="s">
        <v>21</v>
      </c>
      <c r="C110" s="6">
        <v>141909</v>
      </c>
      <c r="D110" s="11" t="s">
        <v>215</v>
      </c>
      <c r="E110" s="2" t="s">
        <v>47</v>
      </c>
      <c r="F110" s="12">
        <v>303</v>
      </c>
      <c r="G110" s="10">
        <v>85.87</v>
      </c>
      <c r="H110" s="56">
        <v>26018.61</v>
      </c>
      <c r="I110" s="10">
        <f t="shared" si="40"/>
        <v>67.84</v>
      </c>
      <c r="J110" s="8">
        <f t="shared" si="41"/>
        <v>20555.52</v>
      </c>
      <c r="K110" s="71"/>
      <c r="M110" s="38">
        <f>H110-'[1]Table 1'!H108</f>
        <v>0</v>
      </c>
      <c r="U110" s="8">
        <f t="shared" si="33"/>
        <v>20554.66</v>
      </c>
      <c r="V110" s="8">
        <f t="shared" si="42"/>
        <v>0</v>
      </c>
      <c r="W110" s="8">
        <f t="shared" si="43"/>
        <v>0</v>
      </c>
    </row>
    <row r="111" spans="1:23" ht="30" customHeight="1">
      <c r="A111" s="2" t="s">
        <v>216</v>
      </c>
      <c r="B111" s="2" t="s">
        <v>21</v>
      </c>
      <c r="C111" s="6">
        <v>141910</v>
      </c>
      <c r="D111" s="11" t="s">
        <v>217</v>
      </c>
      <c r="E111" s="2" t="s">
        <v>47</v>
      </c>
      <c r="F111" s="9">
        <v>51</v>
      </c>
      <c r="G111" s="10">
        <v>134.69999999999999</v>
      </c>
      <c r="H111" s="56">
        <v>6869.7</v>
      </c>
      <c r="I111" s="10">
        <f t="shared" si="40"/>
        <v>106.41</v>
      </c>
      <c r="J111" s="8">
        <f t="shared" si="41"/>
        <v>5426.91</v>
      </c>
      <c r="K111" s="71"/>
      <c r="M111" s="38">
        <f>H111-'[1]Table 1'!H109</f>
        <v>0</v>
      </c>
      <c r="U111" s="8">
        <f t="shared" si="33"/>
        <v>5427.05</v>
      </c>
      <c r="V111" s="8">
        <f t="shared" si="42"/>
        <v>0</v>
      </c>
      <c r="W111" s="8">
        <f t="shared" si="43"/>
        <v>0</v>
      </c>
    </row>
    <row r="112" spans="1:23" ht="30" customHeight="1">
      <c r="A112" s="2" t="s">
        <v>218</v>
      </c>
      <c r="B112" s="2" t="s">
        <v>28</v>
      </c>
      <c r="C112" s="6">
        <v>104328</v>
      </c>
      <c r="D112" s="11" t="s">
        <v>219</v>
      </c>
      <c r="E112" s="2" t="s">
        <v>19</v>
      </c>
      <c r="F112" s="9">
        <v>13</v>
      </c>
      <c r="G112" s="10">
        <v>86.99</v>
      </c>
      <c r="H112" s="56">
        <v>1130.8699999999999</v>
      </c>
      <c r="I112" s="10">
        <f t="shared" si="40"/>
        <v>68.72</v>
      </c>
      <c r="J112" s="8">
        <f t="shared" si="41"/>
        <v>893.36</v>
      </c>
      <c r="K112" s="71"/>
      <c r="M112" s="38">
        <f>H112-'[1]Table 1'!H110</f>
        <v>0</v>
      </c>
      <c r="U112" s="8">
        <f t="shared" si="33"/>
        <v>893.39</v>
      </c>
      <c r="V112" s="8">
        <f t="shared" si="42"/>
        <v>0</v>
      </c>
      <c r="W112" s="8">
        <f t="shared" si="43"/>
        <v>0</v>
      </c>
    </row>
    <row r="113" spans="1:23" ht="30" customHeight="1">
      <c r="A113" s="2" t="s">
        <v>220</v>
      </c>
      <c r="B113" s="2" t="s">
        <v>28</v>
      </c>
      <c r="C113" s="6">
        <v>89710</v>
      </c>
      <c r="D113" s="11" t="s">
        <v>221</v>
      </c>
      <c r="E113" s="2" t="s">
        <v>19</v>
      </c>
      <c r="F113" s="7">
        <v>2</v>
      </c>
      <c r="G113" s="10">
        <v>22.28</v>
      </c>
      <c r="H113" s="56">
        <v>44.56</v>
      </c>
      <c r="I113" s="10">
        <f t="shared" si="40"/>
        <v>17.600000000000001</v>
      </c>
      <c r="J113" s="8">
        <f t="shared" si="41"/>
        <v>35.200000000000003</v>
      </c>
      <c r="K113" s="71"/>
      <c r="M113" s="38">
        <f>H113-'[1]Table 1'!H111</f>
        <v>0</v>
      </c>
      <c r="U113" s="8">
        <f t="shared" si="33"/>
        <v>35.200000000000003</v>
      </c>
      <c r="V113" s="8">
        <f t="shared" si="42"/>
        <v>0</v>
      </c>
      <c r="W113" s="8">
        <f t="shared" si="43"/>
        <v>0</v>
      </c>
    </row>
    <row r="114" spans="1:23" ht="30" customHeight="1">
      <c r="A114" s="2" t="s">
        <v>222</v>
      </c>
      <c r="B114" s="2" t="s">
        <v>13</v>
      </c>
      <c r="C114" s="6">
        <v>1201</v>
      </c>
      <c r="D114" s="11" t="s">
        <v>223</v>
      </c>
      <c r="E114" s="2" t="s">
        <v>19</v>
      </c>
      <c r="F114" s="7">
        <v>2</v>
      </c>
      <c r="G114" s="10">
        <v>581.82000000000005</v>
      </c>
      <c r="H114" s="56">
        <v>1163.6400000000001</v>
      </c>
      <c r="I114" s="10">
        <f t="shared" si="40"/>
        <v>459.64</v>
      </c>
      <c r="J114" s="8">
        <f t="shared" si="41"/>
        <v>919.28</v>
      </c>
      <c r="K114" s="71"/>
      <c r="M114" s="38">
        <f>H114-'[1]Table 1'!H112</f>
        <v>0</v>
      </c>
      <c r="U114" s="8">
        <f t="shared" si="33"/>
        <v>919.27</v>
      </c>
      <c r="V114" s="8">
        <f t="shared" si="42"/>
        <v>0</v>
      </c>
      <c r="W114" s="8">
        <f t="shared" si="43"/>
        <v>0</v>
      </c>
    </row>
    <row r="115" spans="1:23" ht="30" customHeight="1">
      <c r="A115" s="2" t="s">
        <v>224</v>
      </c>
      <c r="B115" s="2" t="s">
        <v>13</v>
      </c>
      <c r="C115" s="6">
        <v>1202</v>
      </c>
      <c r="D115" s="11" t="s">
        <v>225</v>
      </c>
      <c r="E115" s="2" t="s">
        <v>19</v>
      </c>
      <c r="F115" s="7">
        <v>6</v>
      </c>
      <c r="G115" s="10">
        <v>581.82000000000005</v>
      </c>
      <c r="H115" s="56">
        <v>3490.92</v>
      </c>
      <c r="I115" s="10">
        <f t="shared" si="40"/>
        <v>459.64</v>
      </c>
      <c r="J115" s="8">
        <f t="shared" si="41"/>
        <v>2757.84</v>
      </c>
      <c r="K115" s="71"/>
      <c r="M115" s="38">
        <f>H115-'[1]Table 1'!H113</f>
        <v>0</v>
      </c>
      <c r="U115" s="8">
        <f t="shared" si="33"/>
        <v>2757.82</v>
      </c>
      <c r="V115" s="8">
        <f t="shared" si="42"/>
        <v>0</v>
      </c>
      <c r="W115" s="8">
        <f t="shared" si="43"/>
        <v>0</v>
      </c>
    </row>
    <row r="116" spans="1:23" ht="30" customHeight="1">
      <c r="A116" s="2" t="s">
        <v>226</v>
      </c>
      <c r="B116" s="2" t="s">
        <v>13</v>
      </c>
      <c r="C116" s="6">
        <v>1203</v>
      </c>
      <c r="D116" s="11" t="s">
        <v>227</v>
      </c>
      <c r="E116" s="2" t="s">
        <v>19</v>
      </c>
      <c r="F116" s="7">
        <v>6</v>
      </c>
      <c r="G116" s="10">
        <v>561.11</v>
      </c>
      <c r="H116" s="56">
        <v>3366.66</v>
      </c>
      <c r="I116" s="10">
        <f t="shared" si="40"/>
        <v>443.28</v>
      </c>
      <c r="J116" s="8">
        <f t="shared" si="41"/>
        <v>2659.68</v>
      </c>
      <c r="K116" s="71"/>
      <c r="M116" s="38">
        <f>H116-'[1]Table 1'!H114</f>
        <v>0</v>
      </c>
      <c r="U116" s="8">
        <f t="shared" si="33"/>
        <v>2659.66</v>
      </c>
      <c r="V116" s="8">
        <f t="shared" si="42"/>
        <v>0</v>
      </c>
      <c r="W116" s="8">
        <f t="shared" si="43"/>
        <v>0</v>
      </c>
    </row>
    <row r="117" spans="1:23" ht="15" customHeight="1">
      <c r="A117" s="2" t="s">
        <v>228</v>
      </c>
      <c r="B117" s="2" t="s">
        <v>28</v>
      </c>
      <c r="C117" s="6">
        <v>93358</v>
      </c>
      <c r="D117" s="4" t="s">
        <v>206</v>
      </c>
      <c r="E117" s="2" t="s">
        <v>37</v>
      </c>
      <c r="F117" s="7">
        <v>8</v>
      </c>
      <c r="G117" s="10">
        <v>94.12</v>
      </c>
      <c r="H117" s="56">
        <v>752.96</v>
      </c>
      <c r="I117" s="10">
        <f t="shared" si="40"/>
        <v>74.349999999999994</v>
      </c>
      <c r="J117" s="8">
        <f t="shared" si="41"/>
        <v>594.79999999999995</v>
      </c>
      <c r="K117" s="71"/>
      <c r="M117" s="38">
        <f>H117-'[1]Table 1'!H115</f>
        <v>0</v>
      </c>
      <c r="U117" s="8">
        <f t="shared" si="33"/>
        <v>594.84</v>
      </c>
      <c r="V117" s="8">
        <f t="shared" si="42"/>
        <v>0</v>
      </c>
      <c r="W117" s="8">
        <f t="shared" si="43"/>
        <v>0</v>
      </c>
    </row>
    <row r="118" spans="1:23" ht="15" customHeight="1">
      <c r="A118" s="2" t="s">
        <v>229</v>
      </c>
      <c r="B118" s="2" t="s">
        <v>28</v>
      </c>
      <c r="C118" s="6">
        <v>93382</v>
      </c>
      <c r="D118" s="4" t="s">
        <v>208</v>
      </c>
      <c r="E118" s="2" t="s">
        <v>37</v>
      </c>
      <c r="F118" s="7">
        <v>8</v>
      </c>
      <c r="G118" s="10">
        <v>28.37</v>
      </c>
      <c r="H118" s="56">
        <v>226.96</v>
      </c>
      <c r="I118" s="10">
        <f t="shared" si="40"/>
        <v>22.41</v>
      </c>
      <c r="J118" s="8">
        <f t="shared" si="41"/>
        <v>179.28</v>
      </c>
      <c r="K118" s="71"/>
      <c r="M118" s="38">
        <f>H118-'[1]Table 1'!H116</f>
        <v>0</v>
      </c>
      <c r="U118" s="8">
        <f t="shared" si="33"/>
        <v>179.3</v>
      </c>
      <c r="V118" s="8">
        <f t="shared" si="42"/>
        <v>0</v>
      </c>
      <c r="W118" s="8">
        <f t="shared" si="43"/>
        <v>0</v>
      </c>
    </row>
    <row r="119" spans="1:23" ht="15" customHeight="1">
      <c r="A119" s="62">
        <v>13</v>
      </c>
      <c r="B119" s="73" t="s">
        <v>230</v>
      </c>
      <c r="C119" s="74"/>
      <c r="D119" s="74"/>
      <c r="E119" s="74"/>
      <c r="F119" s="74"/>
      <c r="G119" s="75"/>
      <c r="H119" s="55">
        <f>SUM(H120:H131)</f>
        <v>48280.77</v>
      </c>
      <c r="I119" s="55"/>
      <c r="J119" s="5">
        <f>SUM(J120:J131)</f>
        <v>38141.710000000006</v>
      </c>
      <c r="K119" s="40"/>
      <c r="M119" s="38">
        <f>H119-'[1]Table 1'!H117</f>
        <v>0</v>
      </c>
      <c r="U119" s="5">
        <f t="shared" si="33"/>
        <v>38141.730000000003</v>
      </c>
      <c r="V119" s="40"/>
      <c r="W119" s="5">
        <f>SUM(W120:W131)</f>
        <v>0</v>
      </c>
    </row>
    <row r="120" spans="1:23" ht="30" customHeight="1">
      <c r="A120" s="2" t="s">
        <v>231</v>
      </c>
      <c r="B120" s="2" t="s">
        <v>13</v>
      </c>
      <c r="C120" s="6">
        <v>1301</v>
      </c>
      <c r="D120" s="11" t="s">
        <v>232</v>
      </c>
      <c r="E120" s="2" t="s">
        <v>19</v>
      </c>
      <c r="F120" s="7">
        <v>8</v>
      </c>
      <c r="G120" s="10">
        <v>422.97</v>
      </c>
      <c r="H120" s="56">
        <v>3383.76</v>
      </c>
      <c r="I120" s="10">
        <f t="shared" si="40"/>
        <v>334.15</v>
      </c>
      <c r="J120" s="8">
        <f t="shared" ref="J120:J131" si="44">ROUND(I120*F120,2)</f>
        <v>2673.2</v>
      </c>
      <c r="K120" s="71"/>
      <c r="M120" s="38">
        <f>H120-'[1]Table 1'!H118</f>
        <v>0</v>
      </c>
      <c r="U120" s="8">
        <f t="shared" si="33"/>
        <v>2673.16</v>
      </c>
      <c r="V120" s="8">
        <f t="shared" ref="V120:V131" si="45">T120*(1-$P$5)</f>
        <v>0</v>
      </c>
      <c r="W120" s="8">
        <f t="shared" ref="W120:W131" si="46">V120*S120</f>
        <v>0</v>
      </c>
    </row>
    <row r="121" spans="1:23" ht="30.95" customHeight="1">
      <c r="A121" s="2" t="s">
        <v>233</v>
      </c>
      <c r="B121" s="2" t="s">
        <v>13</v>
      </c>
      <c r="C121" s="6">
        <v>1302</v>
      </c>
      <c r="D121" s="4" t="s">
        <v>234</v>
      </c>
      <c r="E121" s="2" t="s">
        <v>19</v>
      </c>
      <c r="F121" s="7">
        <v>6</v>
      </c>
      <c r="G121" s="10">
        <v>992.5</v>
      </c>
      <c r="H121" s="56">
        <v>5955</v>
      </c>
      <c r="I121" s="10">
        <f t="shared" si="40"/>
        <v>784.07</v>
      </c>
      <c r="J121" s="8">
        <f t="shared" si="44"/>
        <v>4704.42</v>
      </c>
      <c r="K121" s="71"/>
      <c r="M121" s="38">
        <f>H121-'[1]Table 1'!H119</f>
        <v>0</v>
      </c>
      <c r="U121" s="8">
        <f t="shared" si="33"/>
        <v>4704.4399999999996</v>
      </c>
      <c r="V121" s="8">
        <f t="shared" si="45"/>
        <v>0</v>
      </c>
      <c r="W121" s="8">
        <f t="shared" si="46"/>
        <v>0</v>
      </c>
    </row>
    <row r="122" spans="1:23" ht="30" customHeight="1">
      <c r="A122" s="2" t="s">
        <v>235</v>
      </c>
      <c r="B122" s="2" t="s">
        <v>28</v>
      </c>
      <c r="C122" s="6">
        <v>86937</v>
      </c>
      <c r="D122" s="11" t="s">
        <v>236</v>
      </c>
      <c r="E122" s="2" t="s">
        <v>19</v>
      </c>
      <c r="F122" s="7">
        <v>6</v>
      </c>
      <c r="G122" s="10">
        <v>272.44</v>
      </c>
      <c r="H122" s="56">
        <v>1634.64</v>
      </c>
      <c r="I122" s="10">
        <f t="shared" si="40"/>
        <v>215.23</v>
      </c>
      <c r="J122" s="8">
        <f t="shared" si="44"/>
        <v>1291.3800000000001</v>
      </c>
      <c r="K122" s="71"/>
      <c r="M122" s="38">
        <f>H122-'[1]Table 1'!H120</f>
        <v>0</v>
      </c>
      <c r="U122" s="8">
        <f t="shared" si="33"/>
        <v>1291.3599999999999</v>
      </c>
      <c r="V122" s="8">
        <f t="shared" si="45"/>
        <v>0</v>
      </c>
      <c r="W122" s="8">
        <f t="shared" si="46"/>
        <v>0</v>
      </c>
    </row>
    <row r="123" spans="1:23" ht="30" customHeight="1">
      <c r="A123" s="2" t="s">
        <v>237</v>
      </c>
      <c r="B123" s="2" t="s">
        <v>28</v>
      </c>
      <c r="C123" s="6">
        <v>86935</v>
      </c>
      <c r="D123" s="11" t="s">
        <v>238</v>
      </c>
      <c r="E123" s="2" t="s">
        <v>19</v>
      </c>
      <c r="F123" s="7">
        <v>3</v>
      </c>
      <c r="G123" s="10">
        <v>374.84</v>
      </c>
      <c r="H123" s="56">
        <v>1124.52</v>
      </c>
      <c r="I123" s="10">
        <f t="shared" si="40"/>
        <v>296.12</v>
      </c>
      <c r="J123" s="8">
        <f t="shared" si="44"/>
        <v>888.36</v>
      </c>
      <c r="K123" s="71"/>
      <c r="M123" s="38">
        <f>H123-'[1]Table 1'!H121</f>
        <v>0</v>
      </c>
      <c r="U123" s="8">
        <f t="shared" si="33"/>
        <v>888.37</v>
      </c>
      <c r="V123" s="8">
        <f t="shared" si="45"/>
        <v>0</v>
      </c>
      <c r="W123" s="8">
        <f t="shared" si="46"/>
        <v>0</v>
      </c>
    </row>
    <row r="124" spans="1:23" ht="30.6" customHeight="1">
      <c r="A124" s="2" t="s">
        <v>239</v>
      </c>
      <c r="B124" s="2" t="s">
        <v>21</v>
      </c>
      <c r="C124" s="6">
        <v>170128</v>
      </c>
      <c r="D124" s="11" t="s">
        <v>240</v>
      </c>
      <c r="E124" s="2" t="s">
        <v>15</v>
      </c>
      <c r="F124" s="7">
        <v>6</v>
      </c>
      <c r="G124" s="8">
        <v>1473.48</v>
      </c>
      <c r="H124" s="56">
        <v>8840.8799999999992</v>
      </c>
      <c r="I124" s="10">
        <f t="shared" si="40"/>
        <v>1164.05</v>
      </c>
      <c r="J124" s="8">
        <f t="shared" si="44"/>
        <v>6984.3</v>
      </c>
      <c r="K124" s="71"/>
      <c r="M124" s="38">
        <f>H124-'[1]Table 1'!H122</f>
        <v>0</v>
      </c>
      <c r="U124" s="8">
        <f t="shared" si="33"/>
        <v>6984.28</v>
      </c>
      <c r="V124" s="8">
        <f t="shared" si="45"/>
        <v>0</v>
      </c>
      <c r="W124" s="8">
        <f t="shared" si="46"/>
        <v>0</v>
      </c>
    </row>
    <row r="125" spans="1:23" ht="30" customHeight="1">
      <c r="A125" s="2" t="s">
        <v>241</v>
      </c>
      <c r="B125" s="2" t="s">
        <v>28</v>
      </c>
      <c r="C125" s="6">
        <v>86909</v>
      </c>
      <c r="D125" s="11" t="s">
        <v>242</v>
      </c>
      <c r="E125" s="2" t="s">
        <v>19</v>
      </c>
      <c r="F125" s="7">
        <v>3</v>
      </c>
      <c r="G125" s="10">
        <v>134.19999999999999</v>
      </c>
      <c r="H125" s="56">
        <v>402.6</v>
      </c>
      <c r="I125" s="10">
        <f t="shared" si="40"/>
        <v>106.02</v>
      </c>
      <c r="J125" s="8">
        <f t="shared" si="44"/>
        <v>318.06</v>
      </c>
      <c r="K125" s="71"/>
      <c r="M125" s="38">
        <f>H125-'[1]Table 1'!H123</f>
        <v>0</v>
      </c>
      <c r="U125" s="8">
        <f t="shared" si="33"/>
        <v>318.05</v>
      </c>
      <c r="V125" s="8">
        <f t="shared" si="45"/>
        <v>0</v>
      </c>
      <c r="W125" s="8">
        <f t="shared" si="46"/>
        <v>0</v>
      </c>
    </row>
    <row r="126" spans="1:23" ht="30" customHeight="1">
      <c r="A126" s="2" t="s">
        <v>243</v>
      </c>
      <c r="B126" s="2" t="s">
        <v>21</v>
      </c>
      <c r="C126" s="6">
        <v>170304</v>
      </c>
      <c r="D126" s="11" t="s">
        <v>244</v>
      </c>
      <c r="E126" s="2" t="s">
        <v>15</v>
      </c>
      <c r="F126" s="9">
        <v>12</v>
      </c>
      <c r="G126" s="10">
        <v>227.53</v>
      </c>
      <c r="H126" s="56">
        <v>2730.36</v>
      </c>
      <c r="I126" s="10">
        <f t="shared" si="40"/>
        <v>179.75</v>
      </c>
      <c r="J126" s="8">
        <f t="shared" si="44"/>
        <v>2157</v>
      </c>
      <c r="K126" s="71"/>
      <c r="M126" s="38">
        <f>H126-'[1]Table 1'!H124</f>
        <v>0</v>
      </c>
      <c r="U126" s="8">
        <f t="shared" si="33"/>
        <v>2156.98</v>
      </c>
      <c r="V126" s="8">
        <f t="shared" si="45"/>
        <v>0</v>
      </c>
      <c r="W126" s="8">
        <f t="shared" si="46"/>
        <v>0</v>
      </c>
    </row>
    <row r="127" spans="1:23" ht="30" customHeight="1">
      <c r="A127" s="2" t="s">
        <v>245</v>
      </c>
      <c r="B127" s="2" t="s">
        <v>13</v>
      </c>
      <c r="C127" s="6">
        <v>1303</v>
      </c>
      <c r="D127" s="11" t="s">
        <v>246</v>
      </c>
      <c r="E127" s="2" t="s">
        <v>23</v>
      </c>
      <c r="F127" s="9">
        <v>15.85</v>
      </c>
      <c r="G127" s="10">
        <v>578.79</v>
      </c>
      <c r="H127" s="56">
        <v>9173.82</v>
      </c>
      <c r="I127" s="10">
        <f t="shared" si="40"/>
        <v>457.24</v>
      </c>
      <c r="J127" s="8">
        <f t="shared" si="44"/>
        <v>7247.25</v>
      </c>
      <c r="K127" s="71"/>
      <c r="M127" s="38">
        <f>H127-'[1]Table 1'!H125</f>
        <v>0</v>
      </c>
      <c r="U127" s="8">
        <f t="shared" si="33"/>
        <v>7247.3</v>
      </c>
      <c r="V127" s="8">
        <f t="shared" si="45"/>
        <v>0</v>
      </c>
      <c r="W127" s="8">
        <f t="shared" si="46"/>
        <v>0</v>
      </c>
    </row>
    <row r="128" spans="1:23" ht="30" customHeight="1">
      <c r="A128" s="2" t="s">
        <v>247</v>
      </c>
      <c r="B128" s="2" t="s">
        <v>28</v>
      </c>
      <c r="C128" s="6">
        <v>100868</v>
      </c>
      <c r="D128" s="11" t="s">
        <v>248</v>
      </c>
      <c r="E128" s="2" t="s">
        <v>19</v>
      </c>
      <c r="F128" s="9">
        <v>24</v>
      </c>
      <c r="G128" s="10">
        <v>413.66</v>
      </c>
      <c r="H128" s="56">
        <v>9927.84</v>
      </c>
      <c r="I128" s="10">
        <f t="shared" si="40"/>
        <v>326.79000000000002</v>
      </c>
      <c r="J128" s="8">
        <f t="shared" si="44"/>
        <v>7842.96</v>
      </c>
      <c r="K128" s="71"/>
      <c r="M128" s="38">
        <f>H128-'[1]Table 1'!H126</f>
        <v>0</v>
      </c>
      <c r="U128" s="8">
        <f t="shared" si="33"/>
        <v>7842.98</v>
      </c>
      <c r="V128" s="8">
        <f t="shared" si="45"/>
        <v>0</v>
      </c>
      <c r="W128" s="8">
        <f t="shared" si="46"/>
        <v>0</v>
      </c>
    </row>
    <row r="129" spans="1:23" ht="15" customHeight="1">
      <c r="A129" s="2" t="s">
        <v>249</v>
      </c>
      <c r="B129" s="2" t="s">
        <v>13</v>
      </c>
      <c r="C129" s="6">
        <v>1304</v>
      </c>
      <c r="D129" s="4" t="s">
        <v>250</v>
      </c>
      <c r="E129" s="2" t="s">
        <v>23</v>
      </c>
      <c r="F129" s="7">
        <v>7.4</v>
      </c>
      <c r="G129" s="10">
        <v>540.79999999999995</v>
      </c>
      <c r="H129" s="56">
        <v>4001.92</v>
      </c>
      <c r="I129" s="10">
        <f t="shared" si="40"/>
        <v>427.23</v>
      </c>
      <c r="J129" s="8">
        <f t="shared" si="44"/>
        <v>3161.5</v>
      </c>
      <c r="K129" s="71"/>
      <c r="M129" s="38">
        <f>H129-'[1]Table 1'!H127</f>
        <v>0</v>
      </c>
      <c r="U129" s="8">
        <f t="shared" si="33"/>
        <v>3161.51</v>
      </c>
      <c r="V129" s="8">
        <f t="shared" si="45"/>
        <v>0</v>
      </c>
      <c r="W129" s="8">
        <f t="shared" si="46"/>
        <v>0</v>
      </c>
    </row>
    <row r="130" spans="1:23" ht="15" customHeight="1">
      <c r="A130" s="2" t="s">
        <v>251</v>
      </c>
      <c r="B130" s="2" t="s">
        <v>28</v>
      </c>
      <c r="C130" s="6">
        <v>95544</v>
      </c>
      <c r="D130" s="4" t="s">
        <v>252</v>
      </c>
      <c r="E130" s="2" t="s">
        <v>19</v>
      </c>
      <c r="F130" s="9">
        <v>14</v>
      </c>
      <c r="G130" s="10">
        <v>51.52</v>
      </c>
      <c r="H130" s="56">
        <v>721.28</v>
      </c>
      <c r="I130" s="10">
        <f t="shared" si="40"/>
        <v>40.700000000000003</v>
      </c>
      <c r="J130" s="8">
        <f t="shared" si="44"/>
        <v>569.79999999999995</v>
      </c>
      <c r="K130" s="71"/>
      <c r="M130" s="38">
        <f>H130-'[1]Table 1'!H128</f>
        <v>0</v>
      </c>
      <c r="U130" s="8">
        <f t="shared" si="33"/>
        <v>569.80999999999995</v>
      </c>
      <c r="V130" s="8">
        <f t="shared" si="45"/>
        <v>0</v>
      </c>
      <c r="W130" s="8">
        <f t="shared" si="46"/>
        <v>0</v>
      </c>
    </row>
    <row r="131" spans="1:23" ht="30" customHeight="1">
      <c r="A131" s="2" t="s">
        <v>253</v>
      </c>
      <c r="B131" s="2" t="s">
        <v>21</v>
      </c>
      <c r="C131" s="6">
        <v>170519</v>
      </c>
      <c r="D131" s="11" t="s">
        <v>254</v>
      </c>
      <c r="E131" s="2" t="s">
        <v>15</v>
      </c>
      <c r="F131" s="7">
        <v>1</v>
      </c>
      <c r="G131" s="10">
        <v>384.15</v>
      </c>
      <c r="H131" s="56">
        <v>384.15</v>
      </c>
      <c r="I131" s="10">
        <f t="shared" si="40"/>
        <v>303.48</v>
      </c>
      <c r="J131" s="8">
        <f t="shared" si="44"/>
        <v>303.48</v>
      </c>
      <c r="K131" s="71"/>
      <c r="M131" s="38">
        <f>H131-'[1]Table 1'!H129</f>
        <v>0</v>
      </c>
      <c r="U131" s="8">
        <f t="shared" si="33"/>
        <v>303.48</v>
      </c>
      <c r="V131" s="8">
        <f t="shared" si="45"/>
        <v>0</v>
      </c>
      <c r="W131" s="8">
        <f t="shared" si="46"/>
        <v>0</v>
      </c>
    </row>
    <row r="132" spans="1:23" ht="15" customHeight="1">
      <c r="A132" s="62">
        <v>14</v>
      </c>
      <c r="B132" s="73" t="s">
        <v>255</v>
      </c>
      <c r="C132" s="74"/>
      <c r="D132" s="74"/>
      <c r="E132" s="74"/>
      <c r="F132" s="74"/>
      <c r="G132" s="75"/>
      <c r="H132" s="55">
        <f>SUM(H133:H153)</f>
        <v>82142.969999999987</v>
      </c>
      <c r="I132" s="55"/>
      <c r="J132" s="5">
        <f>SUM(J133:J153)</f>
        <v>64892.320000000007</v>
      </c>
      <c r="K132" s="40"/>
      <c r="M132" s="38">
        <f>H132-'[1]Table 1'!H130</f>
        <v>0</v>
      </c>
      <c r="U132" s="5">
        <f t="shared" si="33"/>
        <v>64892.81</v>
      </c>
      <c r="V132" s="40"/>
      <c r="W132" s="5">
        <f>SUM(W133:W153)</f>
        <v>0</v>
      </c>
    </row>
    <row r="133" spans="1:23" ht="30.6" customHeight="1">
      <c r="A133" s="2" t="s">
        <v>256</v>
      </c>
      <c r="B133" s="2" t="s">
        <v>13</v>
      </c>
      <c r="C133" s="6">
        <v>1401</v>
      </c>
      <c r="D133" s="11" t="s">
        <v>257</v>
      </c>
      <c r="E133" s="2" t="s">
        <v>19</v>
      </c>
      <c r="F133" s="7">
        <v>5</v>
      </c>
      <c r="G133" s="8">
        <v>2610</v>
      </c>
      <c r="H133" s="56">
        <v>13050</v>
      </c>
      <c r="I133" s="10">
        <f t="shared" si="40"/>
        <v>2061.9</v>
      </c>
      <c r="J133" s="8">
        <f t="shared" ref="J133:J153" si="47">ROUND(I133*F133,2)</f>
        <v>10309.5</v>
      </c>
      <c r="K133" s="71"/>
      <c r="M133" s="38">
        <f>H133-'[1]Table 1'!H131</f>
        <v>0</v>
      </c>
      <c r="U133" s="8">
        <f t="shared" si="33"/>
        <v>10309.48</v>
      </c>
      <c r="V133" s="8">
        <f t="shared" ref="V133:V153" si="48">T133*(1-$P$5)</f>
        <v>0</v>
      </c>
      <c r="W133" s="8">
        <f t="shared" ref="W133:W153" si="49">V133*S133</f>
        <v>0</v>
      </c>
    </row>
    <row r="134" spans="1:23" ht="30" customHeight="1">
      <c r="A134" s="2" t="s">
        <v>258</v>
      </c>
      <c r="B134" s="2" t="s">
        <v>21</v>
      </c>
      <c r="C134" s="6">
        <v>160603</v>
      </c>
      <c r="D134" s="11" t="s">
        <v>259</v>
      </c>
      <c r="E134" s="2" t="s">
        <v>15</v>
      </c>
      <c r="F134" s="7">
        <v>1</v>
      </c>
      <c r="G134" s="10">
        <v>994.47</v>
      </c>
      <c r="H134" s="56">
        <v>994.47</v>
      </c>
      <c r="I134" s="10">
        <f t="shared" si="40"/>
        <v>785.63</v>
      </c>
      <c r="J134" s="8">
        <f t="shared" si="47"/>
        <v>785.63</v>
      </c>
      <c r="K134" s="71"/>
      <c r="M134" s="38">
        <f>H134-'[1]Table 1'!H132</f>
        <v>0</v>
      </c>
      <c r="U134" s="8">
        <f t="shared" si="33"/>
        <v>785.63</v>
      </c>
      <c r="V134" s="8">
        <f t="shared" si="48"/>
        <v>0</v>
      </c>
      <c r="W134" s="8">
        <f t="shared" si="49"/>
        <v>0</v>
      </c>
    </row>
    <row r="135" spans="1:23" ht="21" customHeight="1">
      <c r="A135" s="2" t="s">
        <v>260</v>
      </c>
      <c r="B135" s="2" t="s">
        <v>13</v>
      </c>
      <c r="C135" s="6">
        <v>1402</v>
      </c>
      <c r="D135" s="4" t="s">
        <v>261</v>
      </c>
      <c r="E135" s="2" t="s">
        <v>47</v>
      </c>
      <c r="F135" s="12">
        <v>115</v>
      </c>
      <c r="G135" s="10">
        <v>253.83</v>
      </c>
      <c r="H135" s="56">
        <v>29190.45</v>
      </c>
      <c r="I135" s="10">
        <f t="shared" si="40"/>
        <v>200.53</v>
      </c>
      <c r="J135" s="8">
        <f t="shared" si="47"/>
        <v>23060.95</v>
      </c>
      <c r="K135" s="71"/>
      <c r="M135" s="38">
        <f>H135-'[1]Table 1'!H133</f>
        <v>0</v>
      </c>
      <c r="U135" s="8">
        <f t="shared" si="33"/>
        <v>23060.41</v>
      </c>
      <c r="V135" s="8">
        <f t="shared" si="48"/>
        <v>0</v>
      </c>
      <c r="W135" s="8">
        <f t="shared" si="49"/>
        <v>0</v>
      </c>
    </row>
    <row r="136" spans="1:23" ht="30" customHeight="1">
      <c r="A136" s="2" t="s">
        <v>262</v>
      </c>
      <c r="B136" s="2" t="s">
        <v>21</v>
      </c>
      <c r="C136" s="6">
        <v>141212</v>
      </c>
      <c r="D136" s="11" t="s">
        <v>263</v>
      </c>
      <c r="E136" s="2" t="s">
        <v>47</v>
      </c>
      <c r="F136" s="7">
        <v>2</v>
      </c>
      <c r="G136" s="10">
        <v>115.34</v>
      </c>
      <c r="H136" s="56">
        <v>230.68</v>
      </c>
      <c r="I136" s="10">
        <f t="shared" si="40"/>
        <v>91.12</v>
      </c>
      <c r="J136" s="8">
        <f t="shared" si="47"/>
        <v>182.24</v>
      </c>
      <c r="K136" s="71"/>
      <c r="M136" s="38">
        <f>H136-'[1]Table 1'!H134</f>
        <v>0</v>
      </c>
      <c r="U136" s="8">
        <f t="shared" si="33"/>
        <v>182.24</v>
      </c>
      <c r="V136" s="8">
        <f t="shared" si="48"/>
        <v>0</v>
      </c>
      <c r="W136" s="8">
        <f t="shared" si="49"/>
        <v>0</v>
      </c>
    </row>
    <row r="137" spans="1:23" ht="15" customHeight="1">
      <c r="A137" s="2" t="s">
        <v>264</v>
      </c>
      <c r="B137" s="2" t="s">
        <v>28</v>
      </c>
      <c r="C137" s="6">
        <v>94499</v>
      </c>
      <c r="D137" s="4" t="s">
        <v>265</v>
      </c>
      <c r="E137" s="2" t="s">
        <v>19</v>
      </c>
      <c r="F137" s="7">
        <v>3</v>
      </c>
      <c r="G137" s="10">
        <v>420.78</v>
      </c>
      <c r="H137" s="56">
        <v>1262.3399999999999</v>
      </c>
      <c r="I137" s="10">
        <f t="shared" si="40"/>
        <v>332.42</v>
      </c>
      <c r="J137" s="8">
        <f t="shared" si="47"/>
        <v>997.26</v>
      </c>
      <c r="K137" s="71"/>
      <c r="M137" s="38">
        <f>H137-'[1]Table 1'!H135</f>
        <v>0</v>
      </c>
      <c r="U137" s="8">
        <f t="shared" si="33"/>
        <v>997.25</v>
      </c>
      <c r="V137" s="8">
        <f t="shared" si="48"/>
        <v>0</v>
      </c>
      <c r="W137" s="8">
        <f t="shared" si="49"/>
        <v>0</v>
      </c>
    </row>
    <row r="138" spans="1:23" ht="15" customHeight="1">
      <c r="A138" s="2" t="s">
        <v>266</v>
      </c>
      <c r="B138" s="2" t="s">
        <v>28</v>
      </c>
      <c r="C138" s="6">
        <v>94495</v>
      </c>
      <c r="D138" s="4" t="s">
        <v>267</v>
      </c>
      <c r="E138" s="2" t="s">
        <v>19</v>
      </c>
      <c r="F138" s="7">
        <v>1</v>
      </c>
      <c r="G138" s="10">
        <v>87.86</v>
      </c>
      <c r="H138" s="56">
        <v>87.86</v>
      </c>
      <c r="I138" s="10">
        <f t="shared" si="40"/>
        <v>69.41</v>
      </c>
      <c r="J138" s="8">
        <f t="shared" si="47"/>
        <v>69.41</v>
      </c>
      <c r="K138" s="71"/>
      <c r="M138" s="38">
        <f>H138-'[1]Table 1'!H136</f>
        <v>0</v>
      </c>
      <c r="U138" s="8">
        <f t="shared" ref="U138:U201" si="50">ROUND(H138*(1-$J$5),2)</f>
        <v>69.41</v>
      </c>
      <c r="V138" s="8">
        <f t="shared" si="48"/>
        <v>0</v>
      </c>
      <c r="W138" s="8">
        <f t="shared" si="49"/>
        <v>0</v>
      </c>
    </row>
    <row r="139" spans="1:23" ht="30" customHeight="1">
      <c r="A139" s="2" t="s">
        <v>268</v>
      </c>
      <c r="B139" s="2" t="s">
        <v>13</v>
      </c>
      <c r="C139" s="6">
        <v>1403</v>
      </c>
      <c r="D139" s="11" t="s">
        <v>269</v>
      </c>
      <c r="E139" s="2" t="s">
        <v>15</v>
      </c>
      <c r="F139" s="7">
        <v>1</v>
      </c>
      <c r="G139" s="10">
        <v>286.69</v>
      </c>
      <c r="H139" s="56">
        <v>286.69</v>
      </c>
      <c r="I139" s="10">
        <f t="shared" si="40"/>
        <v>226.48</v>
      </c>
      <c r="J139" s="8">
        <f t="shared" si="47"/>
        <v>226.48</v>
      </c>
      <c r="K139" s="71"/>
      <c r="M139" s="38">
        <f>H139-'[1]Table 1'!H137</f>
        <v>0</v>
      </c>
      <c r="U139" s="8">
        <f t="shared" si="50"/>
        <v>226.48</v>
      </c>
      <c r="V139" s="8">
        <f t="shared" si="48"/>
        <v>0</v>
      </c>
      <c r="W139" s="8">
        <f t="shared" si="49"/>
        <v>0</v>
      </c>
    </row>
    <row r="140" spans="1:23" ht="30" customHeight="1">
      <c r="A140" s="2" t="s">
        <v>270</v>
      </c>
      <c r="B140" s="2" t="s">
        <v>28</v>
      </c>
      <c r="C140" s="6">
        <v>99624</v>
      </c>
      <c r="D140" s="11" t="s">
        <v>271</v>
      </c>
      <c r="E140" s="2" t="s">
        <v>19</v>
      </c>
      <c r="F140" s="7">
        <v>2</v>
      </c>
      <c r="G140" s="10">
        <v>514.24</v>
      </c>
      <c r="H140" s="56">
        <v>1028.48</v>
      </c>
      <c r="I140" s="10">
        <f t="shared" si="40"/>
        <v>406.25</v>
      </c>
      <c r="J140" s="8">
        <f t="shared" si="47"/>
        <v>812.5</v>
      </c>
      <c r="K140" s="71"/>
      <c r="M140" s="38">
        <f>H140-'[1]Table 1'!H138</f>
        <v>0</v>
      </c>
      <c r="U140" s="8">
        <f t="shared" si="50"/>
        <v>812.5</v>
      </c>
      <c r="V140" s="8">
        <f t="shared" si="48"/>
        <v>0</v>
      </c>
      <c r="W140" s="8">
        <f t="shared" si="49"/>
        <v>0</v>
      </c>
    </row>
    <row r="141" spans="1:23" ht="30" customHeight="1">
      <c r="A141" s="2" t="s">
        <v>272</v>
      </c>
      <c r="B141" s="2" t="s">
        <v>13</v>
      </c>
      <c r="C141" s="6">
        <v>1404</v>
      </c>
      <c r="D141" s="11" t="s">
        <v>273</v>
      </c>
      <c r="E141" s="2" t="s">
        <v>19</v>
      </c>
      <c r="F141" s="7">
        <v>1</v>
      </c>
      <c r="G141" s="10">
        <v>440.25</v>
      </c>
      <c r="H141" s="56">
        <v>440.25</v>
      </c>
      <c r="I141" s="10">
        <f t="shared" si="40"/>
        <v>347.8</v>
      </c>
      <c r="J141" s="8">
        <f t="shared" si="47"/>
        <v>347.8</v>
      </c>
      <c r="K141" s="71"/>
      <c r="M141" s="38">
        <f>H141-'[1]Table 1'!H139</f>
        <v>0</v>
      </c>
      <c r="U141" s="8">
        <f t="shared" si="50"/>
        <v>347.8</v>
      </c>
      <c r="V141" s="8">
        <f t="shared" si="48"/>
        <v>0</v>
      </c>
      <c r="W141" s="8">
        <f t="shared" si="49"/>
        <v>0</v>
      </c>
    </row>
    <row r="142" spans="1:23" ht="30.95" customHeight="1">
      <c r="A142" s="2" t="s">
        <v>274</v>
      </c>
      <c r="B142" s="2" t="s">
        <v>13</v>
      </c>
      <c r="C142" s="6">
        <v>1405</v>
      </c>
      <c r="D142" s="4" t="s">
        <v>275</v>
      </c>
      <c r="E142" s="13" t="s">
        <v>276</v>
      </c>
      <c r="F142" s="19">
        <v>1</v>
      </c>
      <c r="G142" s="20">
        <v>1471.88</v>
      </c>
      <c r="H142" s="58">
        <v>1471.88</v>
      </c>
      <c r="I142" s="10">
        <f t="shared" si="40"/>
        <v>1162.78</v>
      </c>
      <c r="J142" s="8">
        <f t="shared" si="47"/>
        <v>1162.78</v>
      </c>
      <c r="K142" s="71"/>
      <c r="M142" s="38">
        <f>H142-'[1]Table 1'!H140</f>
        <v>0</v>
      </c>
      <c r="U142" s="8">
        <f t="shared" si="50"/>
        <v>1162.78</v>
      </c>
      <c r="V142" s="8">
        <f t="shared" si="48"/>
        <v>0</v>
      </c>
      <c r="W142" s="8">
        <f t="shared" si="49"/>
        <v>0</v>
      </c>
    </row>
    <row r="143" spans="1:23" ht="30" customHeight="1">
      <c r="A143" s="2" t="s">
        <v>277</v>
      </c>
      <c r="B143" s="2" t="s">
        <v>13</v>
      </c>
      <c r="C143" s="6">
        <v>1406</v>
      </c>
      <c r="D143" s="11" t="s">
        <v>278</v>
      </c>
      <c r="E143" s="2" t="s">
        <v>19</v>
      </c>
      <c r="F143" s="7">
        <v>1</v>
      </c>
      <c r="G143" s="10">
        <v>392.32</v>
      </c>
      <c r="H143" s="56">
        <v>392.32</v>
      </c>
      <c r="I143" s="10">
        <f t="shared" si="40"/>
        <v>309.93</v>
      </c>
      <c r="J143" s="8">
        <f t="shared" si="47"/>
        <v>309.93</v>
      </c>
      <c r="K143" s="71"/>
      <c r="M143" s="38">
        <f>H143-'[1]Table 1'!H141</f>
        <v>0</v>
      </c>
      <c r="U143" s="8">
        <f t="shared" si="50"/>
        <v>309.93</v>
      </c>
      <c r="V143" s="8">
        <f t="shared" si="48"/>
        <v>0</v>
      </c>
      <c r="W143" s="8">
        <f t="shared" si="49"/>
        <v>0</v>
      </c>
    </row>
    <row r="144" spans="1:23" ht="30" customHeight="1">
      <c r="A144" s="2" t="s">
        <v>279</v>
      </c>
      <c r="B144" s="2" t="s">
        <v>13</v>
      </c>
      <c r="C144" s="6">
        <v>1407</v>
      </c>
      <c r="D144" s="11" t="s">
        <v>280</v>
      </c>
      <c r="E144" s="2" t="s">
        <v>19</v>
      </c>
      <c r="F144" s="7">
        <v>1</v>
      </c>
      <c r="G144" s="8">
        <v>5174.1099999999997</v>
      </c>
      <c r="H144" s="56">
        <v>5174.1099999999997</v>
      </c>
      <c r="I144" s="10">
        <f t="shared" si="40"/>
        <v>4087.54</v>
      </c>
      <c r="J144" s="8">
        <f t="shared" si="47"/>
        <v>4087.54</v>
      </c>
      <c r="K144" s="71"/>
      <c r="M144" s="38">
        <f>H144-'[1]Table 1'!H142</f>
        <v>0</v>
      </c>
      <c r="U144" s="8">
        <f t="shared" si="50"/>
        <v>4087.54</v>
      </c>
      <c r="V144" s="8">
        <f t="shared" si="48"/>
        <v>0</v>
      </c>
      <c r="W144" s="8">
        <f t="shared" si="49"/>
        <v>0</v>
      </c>
    </row>
    <row r="145" spans="1:23" ht="30" customHeight="1">
      <c r="A145" s="2" t="s">
        <v>281</v>
      </c>
      <c r="B145" s="2" t="s">
        <v>13</v>
      </c>
      <c r="C145" s="6">
        <v>1408</v>
      </c>
      <c r="D145" s="11" t="s">
        <v>282</v>
      </c>
      <c r="E145" s="2" t="s">
        <v>19</v>
      </c>
      <c r="F145" s="7">
        <v>1</v>
      </c>
      <c r="G145" s="8">
        <v>11799.71</v>
      </c>
      <c r="H145" s="56">
        <v>11799.71</v>
      </c>
      <c r="I145" s="10">
        <f t="shared" si="40"/>
        <v>9321.75</v>
      </c>
      <c r="J145" s="8">
        <f t="shared" si="47"/>
        <v>9321.75</v>
      </c>
      <c r="K145" s="71"/>
      <c r="M145" s="38">
        <f>H145-'[1]Table 1'!H143</f>
        <v>0</v>
      </c>
      <c r="U145" s="8">
        <f t="shared" si="50"/>
        <v>9321.75</v>
      </c>
      <c r="V145" s="8">
        <f t="shared" si="48"/>
        <v>0</v>
      </c>
      <c r="W145" s="8">
        <f t="shared" si="49"/>
        <v>0</v>
      </c>
    </row>
    <row r="146" spans="1:23" ht="30" customHeight="1">
      <c r="A146" s="2" t="s">
        <v>283</v>
      </c>
      <c r="B146" s="2" t="s">
        <v>21</v>
      </c>
      <c r="C146" s="6">
        <v>160673</v>
      </c>
      <c r="D146" s="11" t="s">
        <v>284</v>
      </c>
      <c r="E146" s="2" t="s">
        <v>15</v>
      </c>
      <c r="F146" s="7">
        <v>1</v>
      </c>
      <c r="G146" s="8">
        <v>2644.36</v>
      </c>
      <c r="H146" s="56">
        <v>2644.36</v>
      </c>
      <c r="I146" s="10">
        <f t="shared" si="40"/>
        <v>2089.04</v>
      </c>
      <c r="J146" s="8">
        <f t="shared" si="47"/>
        <v>2089.04</v>
      </c>
      <c r="K146" s="71"/>
      <c r="M146" s="38">
        <f>H146-'[1]Table 1'!H144</f>
        <v>0</v>
      </c>
      <c r="U146" s="8">
        <f t="shared" si="50"/>
        <v>2089.04</v>
      </c>
      <c r="V146" s="8">
        <f t="shared" si="48"/>
        <v>0</v>
      </c>
      <c r="W146" s="8">
        <f t="shared" si="49"/>
        <v>0</v>
      </c>
    </row>
    <row r="147" spans="1:23" ht="30" customHeight="1">
      <c r="A147" s="2" t="s">
        <v>285</v>
      </c>
      <c r="B147" s="2" t="s">
        <v>21</v>
      </c>
      <c r="C147" s="6">
        <v>160674</v>
      </c>
      <c r="D147" s="11" t="s">
        <v>286</v>
      </c>
      <c r="E147" s="2" t="s">
        <v>15</v>
      </c>
      <c r="F147" s="7">
        <v>5</v>
      </c>
      <c r="G147" s="10">
        <v>150.99</v>
      </c>
      <c r="H147" s="56">
        <v>754.95</v>
      </c>
      <c r="I147" s="10">
        <f t="shared" si="40"/>
        <v>119.28</v>
      </c>
      <c r="J147" s="8">
        <f t="shared" si="47"/>
        <v>596.4</v>
      </c>
      <c r="K147" s="71"/>
      <c r="M147" s="38">
        <f>H147-'[1]Table 1'!H145</f>
        <v>0</v>
      </c>
      <c r="U147" s="8">
        <f t="shared" si="50"/>
        <v>596.41</v>
      </c>
      <c r="V147" s="8">
        <f t="shared" si="48"/>
        <v>0</v>
      </c>
      <c r="W147" s="8">
        <f t="shared" si="49"/>
        <v>0</v>
      </c>
    </row>
    <row r="148" spans="1:23" ht="15" customHeight="1">
      <c r="A148" s="2" t="s">
        <v>287</v>
      </c>
      <c r="B148" s="2" t="s">
        <v>21</v>
      </c>
      <c r="C148" s="6">
        <v>160676</v>
      </c>
      <c r="D148" s="4" t="s">
        <v>288</v>
      </c>
      <c r="E148" s="2" t="s">
        <v>15</v>
      </c>
      <c r="F148" s="7">
        <v>2</v>
      </c>
      <c r="G148" s="10">
        <v>148.32</v>
      </c>
      <c r="H148" s="56">
        <v>296.64</v>
      </c>
      <c r="I148" s="10">
        <f t="shared" si="40"/>
        <v>117.17</v>
      </c>
      <c r="J148" s="8">
        <f t="shared" si="47"/>
        <v>234.34</v>
      </c>
      <c r="K148" s="71"/>
      <c r="M148" s="38">
        <f>H148-'[1]Table 1'!H146</f>
        <v>0</v>
      </c>
      <c r="U148" s="8">
        <f t="shared" si="50"/>
        <v>234.35</v>
      </c>
      <c r="V148" s="8">
        <f t="shared" si="48"/>
        <v>0</v>
      </c>
      <c r="W148" s="8">
        <f t="shared" si="49"/>
        <v>0</v>
      </c>
    </row>
    <row r="149" spans="1:23" ht="31.5" customHeight="1">
      <c r="A149" s="21" t="s">
        <v>289</v>
      </c>
      <c r="B149" s="21" t="s">
        <v>290</v>
      </c>
      <c r="C149" s="22">
        <v>1409</v>
      </c>
      <c r="D149" s="11" t="s">
        <v>291</v>
      </c>
      <c r="E149" s="21" t="s">
        <v>292</v>
      </c>
      <c r="F149" s="23">
        <v>38</v>
      </c>
      <c r="G149" s="24">
        <v>68.66</v>
      </c>
      <c r="H149" s="59">
        <v>2609.08</v>
      </c>
      <c r="I149" s="10">
        <f t="shared" si="40"/>
        <v>54.24</v>
      </c>
      <c r="J149" s="8">
        <f t="shared" si="47"/>
        <v>2061.12</v>
      </c>
      <c r="K149" s="71"/>
      <c r="M149" s="38">
        <f>H149-'[1]Table 1'!H147</f>
        <v>0</v>
      </c>
      <c r="U149" s="8">
        <f t="shared" si="50"/>
        <v>2061.17</v>
      </c>
      <c r="V149" s="8">
        <f t="shared" si="48"/>
        <v>0</v>
      </c>
      <c r="W149" s="8">
        <f t="shared" si="49"/>
        <v>0</v>
      </c>
    </row>
    <row r="150" spans="1:23" ht="21" customHeight="1">
      <c r="A150" s="21" t="s">
        <v>293</v>
      </c>
      <c r="B150" s="21" t="s">
        <v>290</v>
      </c>
      <c r="C150" s="22">
        <v>1410</v>
      </c>
      <c r="D150" s="26" t="s">
        <v>294</v>
      </c>
      <c r="E150" s="21" t="s">
        <v>295</v>
      </c>
      <c r="F150" s="27">
        <v>115</v>
      </c>
      <c r="G150" s="24">
        <v>11.18</v>
      </c>
      <c r="H150" s="59">
        <v>1285.7</v>
      </c>
      <c r="I150" s="10">
        <f t="shared" si="40"/>
        <v>8.83</v>
      </c>
      <c r="J150" s="8">
        <f t="shared" si="47"/>
        <v>1015.45</v>
      </c>
      <c r="K150" s="71"/>
      <c r="M150" s="38">
        <f>H150-'[1]Table 1'!H148</f>
        <v>0</v>
      </c>
      <c r="U150" s="8">
        <f t="shared" si="50"/>
        <v>1015.7</v>
      </c>
      <c r="V150" s="8">
        <f t="shared" si="48"/>
        <v>0</v>
      </c>
      <c r="W150" s="8">
        <f t="shared" si="49"/>
        <v>0</v>
      </c>
    </row>
    <row r="151" spans="1:23" ht="15.75" customHeight="1">
      <c r="A151" s="21" t="s">
        <v>296</v>
      </c>
      <c r="B151" s="21" t="s">
        <v>290</v>
      </c>
      <c r="C151" s="22">
        <v>1411</v>
      </c>
      <c r="D151" s="26" t="s">
        <v>297</v>
      </c>
      <c r="E151" s="21" t="s">
        <v>292</v>
      </c>
      <c r="F151" s="23">
        <v>65</v>
      </c>
      <c r="G151" s="24">
        <v>30.93</v>
      </c>
      <c r="H151" s="56">
        <v>2010.45</v>
      </c>
      <c r="I151" s="10">
        <f t="shared" si="40"/>
        <v>24.43</v>
      </c>
      <c r="J151" s="8">
        <f t="shared" si="47"/>
        <v>1587.95</v>
      </c>
      <c r="K151" s="71"/>
      <c r="M151" s="38">
        <f>H151-'[1]Table 1'!H149</f>
        <v>0</v>
      </c>
      <c r="U151" s="8">
        <f t="shared" si="50"/>
        <v>1588.25</v>
      </c>
      <c r="V151" s="8">
        <f t="shared" si="48"/>
        <v>0</v>
      </c>
      <c r="W151" s="8">
        <f t="shared" si="49"/>
        <v>0</v>
      </c>
    </row>
    <row r="152" spans="1:23" ht="31.5" customHeight="1">
      <c r="A152" s="21" t="s">
        <v>298</v>
      </c>
      <c r="B152" s="21" t="s">
        <v>299</v>
      </c>
      <c r="C152" s="22">
        <v>160607</v>
      </c>
      <c r="D152" s="11" t="s">
        <v>300</v>
      </c>
      <c r="E152" s="21" t="s">
        <v>301</v>
      </c>
      <c r="F152" s="27">
        <v>15</v>
      </c>
      <c r="G152" s="24">
        <v>248.57</v>
      </c>
      <c r="H152" s="59">
        <v>3728.55</v>
      </c>
      <c r="I152" s="10">
        <f t="shared" si="40"/>
        <v>196.37</v>
      </c>
      <c r="J152" s="8">
        <f t="shared" si="47"/>
        <v>2945.55</v>
      </c>
      <c r="K152" s="71"/>
      <c r="M152" s="38">
        <f>H152-'[1]Table 1'!H150</f>
        <v>0</v>
      </c>
      <c r="U152" s="8">
        <f t="shared" si="50"/>
        <v>2945.55</v>
      </c>
      <c r="V152" s="8">
        <f t="shared" si="48"/>
        <v>0</v>
      </c>
      <c r="W152" s="8">
        <f t="shared" si="49"/>
        <v>0</v>
      </c>
    </row>
    <row r="153" spans="1:23" ht="31.5" customHeight="1">
      <c r="A153" s="21" t="s">
        <v>302</v>
      </c>
      <c r="B153" s="21" t="s">
        <v>290</v>
      </c>
      <c r="C153" s="22">
        <v>1412</v>
      </c>
      <c r="D153" s="11" t="s">
        <v>303</v>
      </c>
      <c r="E153" s="21" t="s">
        <v>295</v>
      </c>
      <c r="F153" s="27">
        <v>115</v>
      </c>
      <c r="G153" s="24">
        <v>29.6</v>
      </c>
      <c r="H153" s="59">
        <v>3404</v>
      </c>
      <c r="I153" s="10">
        <f t="shared" si="40"/>
        <v>23.38</v>
      </c>
      <c r="J153" s="8">
        <f t="shared" si="47"/>
        <v>2688.7</v>
      </c>
      <c r="K153" s="71"/>
      <c r="M153" s="38">
        <f>H153-'[1]Table 1'!H151</f>
        <v>0</v>
      </c>
      <c r="U153" s="8">
        <f t="shared" si="50"/>
        <v>2689.15</v>
      </c>
      <c r="V153" s="8">
        <f t="shared" si="48"/>
        <v>0</v>
      </c>
      <c r="W153" s="8">
        <f t="shared" si="49"/>
        <v>0</v>
      </c>
    </row>
    <row r="154" spans="1:23" ht="15.75" customHeight="1">
      <c r="A154" s="63">
        <v>15</v>
      </c>
      <c r="B154" s="76" t="s">
        <v>304</v>
      </c>
      <c r="C154" s="77"/>
      <c r="D154" s="77"/>
      <c r="E154" s="77"/>
      <c r="F154" s="77"/>
      <c r="G154" s="78"/>
      <c r="H154" s="60">
        <f>SUM(H155:H198)</f>
        <v>271849.81000000006</v>
      </c>
      <c r="I154" s="55"/>
      <c r="J154" s="28">
        <f>SUM(J155:J198)</f>
        <v>214748.41000000006</v>
      </c>
      <c r="K154" s="43"/>
      <c r="M154" s="38">
        <f>H154-'[1]Table 1'!H152</f>
        <v>0</v>
      </c>
      <c r="U154" s="28">
        <f t="shared" si="50"/>
        <v>214760.9</v>
      </c>
      <c r="V154" s="43"/>
      <c r="W154" s="28">
        <f>SUM(W155:W198)</f>
        <v>0</v>
      </c>
    </row>
    <row r="155" spans="1:23" ht="31.5" customHeight="1">
      <c r="A155" s="21" t="s">
        <v>305</v>
      </c>
      <c r="B155" s="21" t="s">
        <v>306</v>
      </c>
      <c r="C155" s="22">
        <v>91834</v>
      </c>
      <c r="D155" s="11" t="s">
        <v>307</v>
      </c>
      <c r="E155" s="21" t="s">
        <v>295</v>
      </c>
      <c r="F155" s="27">
        <v>925.2</v>
      </c>
      <c r="G155" s="24">
        <v>20.010000000000002</v>
      </c>
      <c r="H155" s="59">
        <v>18513.25</v>
      </c>
      <c r="I155" s="10">
        <f t="shared" si="40"/>
        <v>15.81</v>
      </c>
      <c r="J155" s="8">
        <f t="shared" ref="J155:J198" si="51">ROUND(I155*F155,2)</f>
        <v>14627.41</v>
      </c>
      <c r="K155" s="71"/>
      <c r="M155" s="38">
        <f>H155-'[1]Table 1'!H153</f>
        <v>0</v>
      </c>
      <c r="U155" s="8">
        <f t="shared" si="50"/>
        <v>14625.44</v>
      </c>
      <c r="V155" s="8">
        <f t="shared" ref="V155:V198" si="52">T155*(1-$P$5)</f>
        <v>0</v>
      </c>
      <c r="W155" s="8">
        <f t="shared" ref="W155:W198" si="53">V155*S155</f>
        <v>0</v>
      </c>
    </row>
    <row r="156" spans="1:23" ht="31.5" customHeight="1">
      <c r="A156" s="21" t="s">
        <v>308</v>
      </c>
      <c r="B156" s="21" t="s">
        <v>306</v>
      </c>
      <c r="C156" s="22">
        <v>91836</v>
      </c>
      <c r="D156" s="11" t="s">
        <v>309</v>
      </c>
      <c r="E156" s="21" t="s">
        <v>295</v>
      </c>
      <c r="F156" s="23">
        <v>22</v>
      </c>
      <c r="G156" s="24">
        <v>22.94</v>
      </c>
      <c r="H156" s="59">
        <v>504.68</v>
      </c>
      <c r="I156" s="10">
        <f t="shared" si="40"/>
        <v>18.12</v>
      </c>
      <c r="J156" s="8">
        <f t="shared" si="51"/>
        <v>398.64</v>
      </c>
      <c r="K156" s="71"/>
      <c r="M156" s="38">
        <f>H156-'[1]Table 1'!H154</f>
        <v>0</v>
      </c>
      <c r="U156" s="8">
        <f t="shared" si="50"/>
        <v>398.7</v>
      </c>
      <c r="V156" s="8">
        <f t="shared" si="52"/>
        <v>0</v>
      </c>
      <c r="W156" s="8">
        <f t="shared" si="53"/>
        <v>0</v>
      </c>
    </row>
    <row r="157" spans="1:23" ht="31.5" customHeight="1">
      <c r="A157" s="21" t="s">
        <v>310</v>
      </c>
      <c r="B157" s="21" t="s">
        <v>306</v>
      </c>
      <c r="C157" s="22">
        <v>97667</v>
      </c>
      <c r="D157" s="11" t="s">
        <v>311</v>
      </c>
      <c r="E157" s="21" t="s">
        <v>295</v>
      </c>
      <c r="F157" s="23">
        <v>24.4</v>
      </c>
      <c r="G157" s="24">
        <v>11.51</v>
      </c>
      <c r="H157" s="59">
        <v>280.83999999999997</v>
      </c>
      <c r="I157" s="10">
        <f t="shared" si="40"/>
        <v>9.09</v>
      </c>
      <c r="J157" s="8">
        <f t="shared" si="51"/>
        <v>221.8</v>
      </c>
      <c r="K157" s="71"/>
      <c r="M157" s="38">
        <f>H157-'[1]Table 1'!H155</f>
        <v>0</v>
      </c>
      <c r="U157" s="8">
        <f t="shared" si="50"/>
        <v>221.86</v>
      </c>
      <c r="V157" s="8">
        <f t="shared" si="52"/>
        <v>0</v>
      </c>
      <c r="W157" s="8">
        <f t="shared" si="53"/>
        <v>0</v>
      </c>
    </row>
    <row r="158" spans="1:23" ht="15.75" customHeight="1">
      <c r="A158" s="21" t="s">
        <v>312</v>
      </c>
      <c r="B158" s="21" t="s">
        <v>299</v>
      </c>
      <c r="C158" s="22">
        <v>151126</v>
      </c>
      <c r="D158" s="26" t="s">
        <v>313</v>
      </c>
      <c r="E158" s="21" t="s">
        <v>295</v>
      </c>
      <c r="F158" s="23">
        <v>28.5</v>
      </c>
      <c r="G158" s="24">
        <v>24.32</v>
      </c>
      <c r="H158" s="59">
        <v>693.12</v>
      </c>
      <c r="I158" s="10">
        <f t="shared" si="40"/>
        <v>19.21</v>
      </c>
      <c r="J158" s="8">
        <f t="shared" si="51"/>
        <v>547.49</v>
      </c>
      <c r="K158" s="71"/>
      <c r="M158" s="38">
        <f>H158-'[1]Table 1'!H156</f>
        <v>0</v>
      </c>
      <c r="U158" s="8">
        <f t="shared" si="50"/>
        <v>547.55999999999995</v>
      </c>
      <c r="V158" s="8">
        <f t="shared" si="52"/>
        <v>0</v>
      </c>
      <c r="W158" s="8">
        <f t="shared" si="53"/>
        <v>0</v>
      </c>
    </row>
    <row r="159" spans="1:23" ht="15.75" customHeight="1">
      <c r="A159" s="21" t="s">
        <v>314</v>
      </c>
      <c r="B159" s="21" t="s">
        <v>299</v>
      </c>
      <c r="C159" s="22">
        <v>151127</v>
      </c>
      <c r="D159" s="26" t="s">
        <v>315</v>
      </c>
      <c r="E159" s="21" t="s">
        <v>295</v>
      </c>
      <c r="F159" s="27">
        <v>182.9</v>
      </c>
      <c r="G159" s="24">
        <v>36.83</v>
      </c>
      <c r="H159" s="59">
        <v>6736.2</v>
      </c>
      <c r="I159" s="10">
        <f t="shared" si="40"/>
        <v>29.1</v>
      </c>
      <c r="J159" s="8">
        <f t="shared" si="51"/>
        <v>5322.39</v>
      </c>
      <c r="K159" s="71"/>
      <c r="M159" s="38">
        <f>H159-'[1]Table 1'!H157</f>
        <v>0</v>
      </c>
      <c r="U159" s="8">
        <f t="shared" si="50"/>
        <v>5321.59</v>
      </c>
      <c r="V159" s="8">
        <f t="shared" si="52"/>
        <v>0</v>
      </c>
      <c r="W159" s="8">
        <f t="shared" si="53"/>
        <v>0</v>
      </c>
    </row>
    <row r="160" spans="1:23" ht="31.5" customHeight="1">
      <c r="A160" s="21" t="s">
        <v>316</v>
      </c>
      <c r="B160" s="21" t="s">
        <v>306</v>
      </c>
      <c r="C160" s="22">
        <v>97670</v>
      </c>
      <c r="D160" s="11" t="s">
        <v>317</v>
      </c>
      <c r="E160" s="21" t="s">
        <v>295</v>
      </c>
      <c r="F160" s="23">
        <v>34.200000000000003</v>
      </c>
      <c r="G160" s="24">
        <v>31.3</v>
      </c>
      <c r="H160" s="59">
        <v>1070.46</v>
      </c>
      <c r="I160" s="10">
        <f t="shared" si="40"/>
        <v>24.73</v>
      </c>
      <c r="J160" s="8">
        <f t="shared" si="51"/>
        <v>845.77</v>
      </c>
      <c r="K160" s="71"/>
      <c r="M160" s="38">
        <f>H160-'[1]Table 1'!H158</f>
        <v>0</v>
      </c>
      <c r="U160" s="8">
        <f t="shared" si="50"/>
        <v>845.66</v>
      </c>
      <c r="V160" s="8">
        <f t="shared" si="52"/>
        <v>0</v>
      </c>
      <c r="W160" s="8">
        <f t="shared" si="53"/>
        <v>0</v>
      </c>
    </row>
    <row r="161" spans="1:23" ht="31.5" customHeight="1">
      <c r="A161" s="21" t="s">
        <v>318</v>
      </c>
      <c r="B161" s="21" t="s">
        <v>290</v>
      </c>
      <c r="C161" s="22">
        <v>1501</v>
      </c>
      <c r="D161" s="11" t="s">
        <v>319</v>
      </c>
      <c r="E161" s="21" t="s">
        <v>295</v>
      </c>
      <c r="F161" s="27">
        <v>206.5</v>
      </c>
      <c r="G161" s="24">
        <v>31.15</v>
      </c>
      <c r="H161" s="59">
        <v>6432.47</v>
      </c>
      <c r="I161" s="10">
        <f t="shared" si="40"/>
        <v>24.61</v>
      </c>
      <c r="J161" s="8">
        <f t="shared" si="51"/>
        <v>5081.97</v>
      </c>
      <c r="K161" s="71"/>
      <c r="M161" s="38">
        <f>H161-'[1]Table 1'!H159</f>
        <v>0</v>
      </c>
      <c r="U161" s="8">
        <f t="shared" si="50"/>
        <v>5081.6400000000003</v>
      </c>
      <c r="V161" s="8">
        <f t="shared" si="52"/>
        <v>0</v>
      </c>
      <c r="W161" s="8">
        <f t="shared" si="53"/>
        <v>0</v>
      </c>
    </row>
    <row r="162" spans="1:23" ht="31.5" customHeight="1">
      <c r="A162" s="21" t="s">
        <v>320</v>
      </c>
      <c r="B162" s="21" t="s">
        <v>306</v>
      </c>
      <c r="C162" s="22">
        <v>91926</v>
      </c>
      <c r="D162" s="11" t="s">
        <v>321</v>
      </c>
      <c r="E162" s="21" t="s">
        <v>295</v>
      </c>
      <c r="F162" s="29">
        <v>4287</v>
      </c>
      <c r="G162" s="24">
        <v>4.8899999999999997</v>
      </c>
      <c r="H162" s="59">
        <v>20963.43</v>
      </c>
      <c r="I162" s="10">
        <f t="shared" si="40"/>
        <v>3.86</v>
      </c>
      <c r="J162" s="8">
        <f t="shared" si="51"/>
        <v>16547.82</v>
      </c>
      <c r="K162" s="71"/>
      <c r="M162" s="38">
        <f>H162-'[1]Table 1'!H160</f>
        <v>0</v>
      </c>
      <c r="U162" s="8">
        <f t="shared" si="50"/>
        <v>16561.07</v>
      </c>
      <c r="V162" s="8">
        <f t="shared" si="52"/>
        <v>0</v>
      </c>
      <c r="W162" s="8">
        <f t="shared" si="53"/>
        <v>0</v>
      </c>
    </row>
    <row r="163" spans="1:23" ht="31.5" customHeight="1">
      <c r="A163" s="21" t="s">
        <v>322</v>
      </c>
      <c r="B163" s="21" t="s">
        <v>306</v>
      </c>
      <c r="C163" s="22">
        <v>91928</v>
      </c>
      <c r="D163" s="11" t="s">
        <v>323</v>
      </c>
      <c r="E163" s="21" t="s">
        <v>295</v>
      </c>
      <c r="F163" s="29">
        <v>1826.8</v>
      </c>
      <c r="G163" s="24">
        <v>7.54</v>
      </c>
      <c r="H163" s="59">
        <v>13774.07</v>
      </c>
      <c r="I163" s="10">
        <f t="shared" si="40"/>
        <v>5.96</v>
      </c>
      <c r="J163" s="8">
        <f t="shared" si="51"/>
        <v>10887.73</v>
      </c>
      <c r="K163" s="71"/>
      <c r="M163" s="38">
        <f>H163-'[1]Table 1'!H161</f>
        <v>0</v>
      </c>
      <c r="U163" s="8">
        <f t="shared" si="50"/>
        <v>10881.49</v>
      </c>
      <c r="V163" s="8">
        <f t="shared" si="52"/>
        <v>0</v>
      </c>
      <c r="W163" s="8">
        <f t="shared" si="53"/>
        <v>0</v>
      </c>
    </row>
    <row r="164" spans="1:23" ht="31.5" customHeight="1">
      <c r="A164" s="21" t="s">
        <v>324</v>
      </c>
      <c r="B164" s="21" t="s">
        <v>306</v>
      </c>
      <c r="C164" s="22">
        <v>91935</v>
      </c>
      <c r="D164" s="11" t="s">
        <v>325</v>
      </c>
      <c r="E164" s="21" t="s">
        <v>295</v>
      </c>
      <c r="F164" s="27">
        <v>225.4</v>
      </c>
      <c r="G164" s="24">
        <v>28.31</v>
      </c>
      <c r="H164" s="59">
        <v>6381.07</v>
      </c>
      <c r="I164" s="10">
        <f t="shared" si="40"/>
        <v>22.36</v>
      </c>
      <c r="J164" s="8">
        <f t="shared" si="51"/>
        <v>5039.9399999999996</v>
      </c>
      <c r="K164" s="71"/>
      <c r="M164" s="38">
        <f>H164-'[1]Table 1'!H162</f>
        <v>0</v>
      </c>
      <c r="U164" s="8">
        <f t="shared" si="50"/>
        <v>5041.03</v>
      </c>
      <c r="V164" s="8">
        <f t="shared" si="52"/>
        <v>0</v>
      </c>
      <c r="W164" s="8">
        <f t="shared" si="53"/>
        <v>0</v>
      </c>
    </row>
    <row r="165" spans="1:23" ht="31.5" customHeight="1">
      <c r="A165" s="21" t="s">
        <v>326</v>
      </c>
      <c r="B165" s="21" t="s">
        <v>306</v>
      </c>
      <c r="C165" s="22">
        <v>92984</v>
      </c>
      <c r="D165" s="11" t="s">
        <v>327</v>
      </c>
      <c r="E165" s="21" t="s">
        <v>295</v>
      </c>
      <c r="F165" s="27">
        <v>93.6</v>
      </c>
      <c r="G165" s="24">
        <v>30.6</v>
      </c>
      <c r="H165" s="59">
        <v>2864.16</v>
      </c>
      <c r="I165" s="10">
        <f t="shared" si="40"/>
        <v>24.17</v>
      </c>
      <c r="J165" s="8">
        <f t="shared" si="51"/>
        <v>2262.31</v>
      </c>
      <c r="K165" s="71"/>
      <c r="M165" s="38">
        <f>H165-'[1]Table 1'!H163</f>
        <v>0</v>
      </c>
      <c r="U165" s="8">
        <f t="shared" si="50"/>
        <v>2262.6799999999998</v>
      </c>
      <c r="V165" s="8">
        <f t="shared" si="52"/>
        <v>0</v>
      </c>
      <c r="W165" s="8">
        <f t="shared" si="53"/>
        <v>0</v>
      </c>
    </row>
    <row r="166" spans="1:23" ht="31.5" customHeight="1">
      <c r="A166" s="21" t="s">
        <v>328</v>
      </c>
      <c r="B166" s="21" t="s">
        <v>306</v>
      </c>
      <c r="C166" s="22">
        <v>92992</v>
      </c>
      <c r="D166" s="11" t="s">
        <v>329</v>
      </c>
      <c r="E166" s="21" t="s">
        <v>295</v>
      </c>
      <c r="F166" s="27">
        <v>88.7</v>
      </c>
      <c r="G166" s="24">
        <v>109.32</v>
      </c>
      <c r="H166" s="59">
        <v>9696.68</v>
      </c>
      <c r="I166" s="10">
        <f t="shared" si="40"/>
        <v>86.36</v>
      </c>
      <c r="J166" s="8">
        <f t="shared" si="51"/>
        <v>7660.13</v>
      </c>
      <c r="K166" s="71"/>
      <c r="M166" s="38">
        <f>H166-'[1]Table 1'!H164</f>
        <v>0</v>
      </c>
      <c r="U166" s="8">
        <f t="shared" si="50"/>
        <v>7660.36</v>
      </c>
      <c r="V166" s="8">
        <f t="shared" si="52"/>
        <v>0</v>
      </c>
      <c r="W166" s="8">
        <f t="shared" si="53"/>
        <v>0</v>
      </c>
    </row>
    <row r="167" spans="1:23" ht="31.5" customHeight="1">
      <c r="A167" s="21" t="s">
        <v>330</v>
      </c>
      <c r="B167" s="21" t="s">
        <v>306</v>
      </c>
      <c r="C167" s="22">
        <v>92996</v>
      </c>
      <c r="D167" s="11" t="s">
        <v>331</v>
      </c>
      <c r="E167" s="21" t="s">
        <v>295</v>
      </c>
      <c r="F167" s="27">
        <v>171.6</v>
      </c>
      <c r="G167" s="24">
        <v>171.74</v>
      </c>
      <c r="H167" s="59">
        <v>29470.58</v>
      </c>
      <c r="I167" s="10">
        <f t="shared" si="40"/>
        <v>135.66999999999999</v>
      </c>
      <c r="J167" s="8">
        <f t="shared" si="51"/>
        <v>23280.97</v>
      </c>
      <c r="K167" s="71"/>
      <c r="M167" s="38">
        <f>H167-'[1]Table 1'!H165</f>
        <v>0</v>
      </c>
      <c r="U167" s="8">
        <f t="shared" si="50"/>
        <v>23281.71</v>
      </c>
      <c r="V167" s="8">
        <f t="shared" si="52"/>
        <v>0</v>
      </c>
      <c r="W167" s="8">
        <f t="shared" si="53"/>
        <v>0</v>
      </c>
    </row>
    <row r="168" spans="1:23" ht="31.5" customHeight="1">
      <c r="A168" s="30" t="s">
        <v>332</v>
      </c>
      <c r="B168" s="30" t="s">
        <v>333</v>
      </c>
      <c r="C168" s="31">
        <v>92998</v>
      </c>
      <c r="D168" s="11" t="s">
        <v>334</v>
      </c>
      <c r="E168" s="21" t="s">
        <v>295</v>
      </c>
      <c r="F168" s="27">
        <v>183.6</v>
      </c>
      <c r="G168" s="24">
        <v>210.43</v>
      </c>
      <c r="H168" s="59">
        <v>38634.94</v>
      </c>
      <c r="I168" s="10">
        <f t="shared" si="40"/>
        <v>166.24</v>
      </c>
      <c r="J168" s="8">
        <f t="shared" si="51"/>
        <v>30521.66</v>
      </c>
      <c r="K168" s="71"/>
      <c r="M168" s="38">
        <f>H168-'[1]Table 1'!H166</f>
        <v>0</v>
      </c>
      <c r="U168" s="8">
        <f t="shared" si="50"/>
        <v>30521.54</v>
      </c>
      <c r="V168" s="8">
        <f t="shared" si="52"/>
        <v>0</v>
      </c>
      <c r="W168" s="8">
        <f t="shared" si="53"/>
        <v>0</v>
      </c>
    </row>
    <row r="169" spans="1:23" ht="15.75" customHeight="1">
      <c r="A169" s="21" t="s">
        <v>335</v>
      </c>
      <c r="B169" s="21" t="s">
        <v>290</v>
      </c>
      <c r="C169" s="22">
        <v>1503</v>
      </c>
      <c r="D169" s="26" t="s">
        <v>336</v>
      </c>
      <c r="E169" s="21" t="s">
        <v>301</v>
      </c>
      <c r="F169" s="27">
        <v>171</v>
      </c>
      <c r="G169" s="24">
        <v>26.07</v>
      </c>
      <c r="H169" s="59">
        <v>4457.97</v>
      </c>
      <c r="I169" s="10">
        <f t="shared" si="40"/>
        <v>20.6</v>
      </c>
      <c r="J169" s="8">
        <f t="shared" si="51"/>
        <v>3522.6</v>
      </c>
      <c r="K169" s="71"/>
      <c r="M169" s="38">
        <f>H169-'[1]Table 1'!H167</f>
        <v>0</v>
      </c>
      <c r="U169" s="8">
        <f t="shared" si="50"/>
        <v>3521.79</v>
      </c>
      <c r="V169" s="8">
        <f t="shared" si="52"/>
        <v>0</v>
      </c>
      <c r="W169" s="8">
        <f t="shared" si="53"/>
        <v>0</v>
      </c>
    </row>
    <row r="170" spans="1:23" ht="15.75" customHeight="1">
      <c r="A170" s="21" t="s">
        <v>337</v>
      </c>
      <c r="B170" s="21" t="s">
        <v>306</v>
      </c>
      <c r="C170" s="22">
        <v>91937</v>
      </c>
      <c r="D170" s="26" t="s">
        <v>338</v>
      </c>
      <c r="E170" s="21" t="s">
        <v>292</v>
      </c>
      <c r="F170" s="23">
        <v>30</v>
      </c>
      <c r="G170" s="24">
        <v>19.54</v>
      </c>
      <c r="H170" s="59">
        <v>586.20000000000005</v>
      </c>
      <c r="I170" s="10">
        <f t="shared" si="40"/>
        <v>15.44</v>
      </c>
      <c r="J170" s="8">
        <f t="shared" si="51"/>
        <v>463.2</v>
      </c>
      <c r="K170" s="71"/>
      <c r="M170" s="38">
        <f>H170-'[1]Table 1'!H168</f>
        <v>0</v>
      </c>
      <c r="U170" s="8">
        <f t="shared" si="50"/>
        <v>463.1</v>
      </c>
      <c r="V170" s="8">
        <f t="shared" si="52"/>
        <v>0</v>
      </c>
      <c r="W170" s="8">
        <f t="shared" si="53"/>
        <v>0</v>
      </c>
    </row>
    <row r="171" spans="1:23" ht="31.5" customHeight="1">
      <c r="A171" s="21" t="s">
        <v>339</v>
      </c>
      <c r="B171" s="21" t="s">
        <v>290</v>
      </c>
      <c r="C171" s="22">
        <v>1504</v>
      </c>
      <c r="D171" s="11" t="s">
        <v>340</v>
      </c>
      <c r="E171" s="21" t="s">
        <v>292</v>
      </c>
      <c r="F171" s="32">
        <v>2</v>
      </c>
      <c r="G171" s="24">
        <v>170.13</v>
      </c>
      <c r="H171" s="59">
        <v>340.26</v>
      </c>
      <c r="I171" s="10">
        <f t="shared" si="40"/>
        <v>134.4</v>
      </c>
      <c r="J171" s="8">
        <f t="shared" si="51"/>
        <v>268.8</v>
      </c>
      <c r="K171" s="71"/>
      <c r="M171" s="38">
        <f>H171-'[1]Table 1'!H169</f>
        <v>0</v>
      </c>
      <c r="U171" s="8">
        <f t="shared" si="50"/>
        <v>268.8</v>
      </c>
      <c r="V171" s="8">
        <f t="shared" si="52"/>
        <v>0</v>
      </c>
      <c r="W171" s="8">
        <f t="shared" si="53"/>
        <v>0</v>
      </c>
    </row>
    <row r="172" spans="1:23" ht="31.5" customHeight="1">
      <c r="A172" s="21" t="s">
        <v>341</v>
      </c>
      <c r="B172" s="21" t="s">
        <v>290</v>
      </c>
      <c r="C172" s="22">
        <v>1505</v>
      </c>
      <c r="D172" s="11" t="s">
        <v>342</v>
      </c>
      <c r="E172" s="21" t="s">
        <v>292</v>
      </c>
      <c r="F172" s="32">
        <v>1</v>
      </c>
      <c r="G172" s="24">
        <v>608.13</v>
      </c>
      <c r="H172" s="59">
        <v>608.13</v>
      </c>
      <c r="I172" s="10">
        <f t="shared" ref="I172:I228" si="54">ROUND(G172*(1-$P$5),2)</f>
        <v>480.42</v>
      </c>
      <c r="J172" s="8">
        <f t="shared" si="51"/>
        <v>480.42</v>
      </c>
      <c r="K172" s="71"/>
      <c r="M172" s="38">
        <f>H172-'[1]Table 1'!H170</f>
        <v>0</v>
      </c>
      <c r="U172" s="8">
        <f t="shared" si="50"/>
        <v>480.42</v>
      </c>
      <c r="V172" s="8">
        <f t="shared" si="52"/>
        <v>0</v>
      </c>
      <c r="W172" s="8">
        <f t="shared" si="53"/>
        <v>0</v>
      </c>
    </row>
    <row r="173" spans="1:23" ht="31.5" customHeight="1">
      <c r="A173" s="21" t="s">
        <v>343</v>
      </c>
      <c r="B173" s="21" t="s">
        <v>306</v>
      </c>
      <c r="C173" s="22">
        <v>91953</v>
      </c>
      <c r="D173" s="11" t="s">
        <v>344</v>
      </c>
      <c r="E173" s="21" t="s">
        <v>292</v>
      </c>
      <c r="F173" s="23">
        <v>33</v>
      </c>
      <c r="G173" s="24">
        <v>38.51</v>
      </c>
      <c r="H173" s="59">
        <v>1270.83</v>
      </c>
      <c r="I173" s="10">
        <f t="shared" si="54"/>
        <v>30.42</v>
      </c>
      <c r="J173" s="8">
        <f t="shared" si="51"/>
        <v>1003.86</v>
      </c>
      <c r="K173" s="71"/>
      <c r="M173" s="38">
        <f>H173-'[1]Table 1'!H171</f>
        <v>0</v>
      </c>
      <c r="U173" s="8">
        <f t="shared" si="50"/>
        <v>1003.95</v>
      </c>
      <c r="V173" s="8">
        <f t="shared" si="52"/>
        <v>0</v>
      </c>
      <c r="W173" s="8">
        <f t="shared" si="53"/>
        <v>0</v>
      </c>
    </row>
    <row r="174" spans="1:23" ht="31.5" customHeight="1">
      <c r="A174" s="21" t="s">
        <v>345</v>
      </c>
      <c r="B174" s="21" t="s">
        <v>306</v>
      </c>
      <c r="C174" s="22">
        <v>91961</v>
      </c>
      <c r="D174" s="11" t="s">
        <v>346</v>
      </c>
      <c r="E174" s="21" t="s">
        <v>292</v>
      </c>
      <c r="F174" s="32">
        <v>2</v>
      </c>
      <c r="G174" s="24">
        <v>75.42</v>
      </c>
      <c r="H174" s="59">
        <v>150.84</v>
      </c>
      <c r="I174" s="10">
        <f t="shared" si="54"/>
        <v>59.58</v>
      </c>
      <c r="J174" s="8">
        <f t="shared" si="51"/>
        <v>119.16</v>
      </c>
      <c r="K174" s="71"/>
      <c r="M174" s="38">
        <f>H174-'[1]Table 1'!H172</f>
        <v>0</v>
      </c>
      <c r="U174" s="8">
        <f t="shared" si="50"/>
        <v>119.16</v>
      </c>
      <c r="V174" s="8">
        <f t="shared" si="52"/>
        <v>0</v>
      </c>
      <c r="W174" s="8">
        <f t="shared" si="53"/>
        <v>0</v>
      </c>
    </row>
    <row r="175" spans="1:23" ht="31.5" customHeight="1">
      <c r="A175" s="21" t="s">
        <v>347</v>
      </c>
      <c r="B175" s="21" t="s">
        <v>306</v>
      </c>
      <c r="C175" s="22">
        <v>91959</v>
      </c>
      <c r="D175" s="11" t="s">
        <v>348</v>
      </c>
      <c r="E175" s="21" t="s">
        <v>292</v>
      </c>
      <c r="F175" s="32">
        <v>3</v>
      </c>
      <c r="G175" s="24">
        <v>58.87</v>
      </c>
      <c r="H175" s="59">
        <v>176.61</v>
      </c>
      <c r="I175" s="10">
        <f t="shared" si="54"/>
        <v>46.51</v>
      </c>
      <c r="J175" s="8">
        <f t="shared" si="51"/>
        <v>139.53</v>
      </c>
      <c r="K175" s="71"/>
      <c r="M175" s="38">
        <f>H175-'[1]Table 1'!H173</f>
        <v>0</v>
      </c>
      <c r="U175" s="8">
        <f t="shared" si="50"/>
        <v>139.52000000000001</v>
      </c>
      <c r="V175" s="8">
        <f t="shared" si="52"/>
        <v>0</v>
      </c>
      <c r="W175" s="8">
        <f t="shared" si="53"/>
        <v>0</v>
      </c>
    </row>
    <row r="176" spans="1:23" ht="31.5" customHeight="1">
      <c r="A176" s="21" t="s">
        <v>349</v>
      </c>
      <c r="B176" s="21" t="s">
        <v>306</v>
      </c>
      <c r="C176" s="22">
        <v>91967</v>
      </c>
      <c r="D176" s="11" t="s">
        <v>350</v>
      </c>
      <c r="E176" s="21" t="s">
        <v>292</v>
      </c>
      <c r="F176" s="32">
        <v>1</v>
      </c>
      <c r="G176" s="24">
        <v>79.23</v>
      </c>
      <c r="H176" s="59">
        <v>79.23</v>
      </c>
      <c r="I176" s="10">
        <f t="shared" si="54"/>
        <v>62.59</v>
      </c>
      <c r="J176" s="8">
        <f t="shared" si="51"/>
        <v>62.59</v>
      </c>
      <c r="K176" s="71"/>
      <c r="M176" s="38">
        <f>H176-'[1]Table 1'!H174</f>
        <v>0</v>
      </c>
      <c r="U176" s="8">
        <f t="shared" si="50"/>
        <v>62.59</v>
      </c>
      <c r="V176" s="8">
        <f t="shared" si="52"/>
        <v>0</v>
      </c>
      <c r="W176" s="8">
        <f t="shared" si="53"/>
        <v>0</v>
      </c>
    </row>
    <row r="177" spans="1:23" ht="31.5" customHeight="1">
      <c r="A177" s="21" t="s">
        <v>351</v>
      </c>
      <c r="B177" s="21" t="s">
        <v>306</v>
      </c>
      <c r="C177" s="22">
        <v>91969</v>
      </c>
      <c r="D177" s="11" t="s">
        <v>352</v>
      </c>
      <c r="E177" s="21" t="s">
        <v>292</v>
      </c>
      <c r="F177" s="32">
        <v>4</v>
      </c>
      <c r="G177" s="24">
        <v>104</v>
      </c>
      <c r="H177" s="59">
        <v>416</v>
      </c>
      <c r="I177" s="10">
        <f t="shared" si="54"/>
        <v>82.16</v>
      </c>
      <c r="J177" s="8">
        <f t="shared" si="51"/>
        <v>328.64</v>
      </c>
      <c r="K177" s="71"/>
      <c r="M177" s="38">
        <f>H177-'[1]Table 1'!H175</f>
        <v>0</v>
      </c>
      <c r="U177" s="8">
        <f t="shared" si="50"/>
        <v>328.64</v>
      </c>
      <c r="V177" s="8">
        <f t="shared" si="52"/>
        <v>0</v>
      </c>
      <c r="W177" s="8">
        <f t="shared" si="53"/>
        <v>0</v>
      </c>
    </row>
    <row r="178" spans="1:23" ht="31.5" customHeight="1">
      <c r="A178" s="21" t="s">
        <v>353</v>
      </c>
      <c r="B178" s="21" t="s">
        <v>290</v>
      </c>
      <c r="C178" s="22">
        <v>1506</v>
      </c>
      <c r="D178" s="11" t="s">
        <v>354</v>
      </c>
      <c r="E178" s="21" t="s">
        <v>292</v>
      </c>
      <c r="F178" s="27">
        <v>101</v>
      </c>
      <c r="G178" s="24">
        <v>45.19</v>
      </c>
      <c r="H178" s="59">
        <v>4564.1899999999996</v>
      </c>
      <c r="I178" s="10">
        <f t="shared" si="54"/>
        <v>35.700000000000003</v>
      </c>
      <c r="J178" s="8">
        <f t="shared" si="51"/>
        <v>3605.7</v>
      </c>
      <c r="K178" s="71"/>
      <c r="M178" s="38">
        <f>H178-'[1]Table 1'!H176</f>
        <v>0</v>
      </c>
      <c r="U178" s="8">
        <f t="shared" si="50"/>
        <v>3605.7</v>
      </c>
      <c r="V178" s="8">
        <f t="shared" si="52"/>
        <v>0</v>
      </c>
      <c r="W178" s="8">
        <f t="shared" si="53"/>
        <v>0</v>
      </c>
    </row>
    <row r="179" spans="1:23" ht="31.5" customHeight="1">
      <c r="A179" s="21" t="s">
        <v>355</v>
      </c>
      <c r="B179" s="21" t="s">
        <v>290</v>
      </c>
      <c r="C179" s="22">
        <v>1507</v>
      </c>
      <c r="D179" s="11" t="s">
        <v>356</v>
      </c>
      <c r="E179" s="33"/>
      <c r="F179" s="23">
        <v>28</v>
      </c>
      <c r="G179" s="24">
        <v>72.23</v>
      </c>
      <c r="H179" s="59">
        <v>2022.44</v>
      </c>
      <c r="I179" s="10">
        <f t="shared" si="54"/>
        <v>57.06</v>
      </c>
      <c r="J179" s="8">
        <f t="shared" si="51"/>
        <v>1597.68</v>
      </c>
      <c r="K179" s="71"/>
      <c r="M179" s="38">
        <f>H179-'[1]Table 1'!H177</f>
        <v>0</v>
      </c>
      <c r="U179" s="8">
        <f t="shared" si="50"/>
        <v>1597.72</v>
      </c>
      <c r="V179" s="8">
        <f t="shared" si="52"/>
        <v>0</v>
      </c>
      <c r="W179" s="8">
        <f t="shared" si="53"/>
        <v>0</v>
      </c>
    </row>
    <row r="180" spans="1:23" ht="31.5" customHeight="1">
      <c r="A180" s="21" t="s">
        <v>357</v>
      </c>
      <c r="B180" s="21" t="s">
        <v>306</v>
      </c>
      <c r="C180" s="22">
        <v>92023</v>
      </c>
      <c r="D180" s="11" t="s">
        <v>358</v>
      </c>
      <c r="E180" s="21" t="s">
        <v>292</v>
      </c>
      <c r="F180" s="32">
        <v>5</v>
      </c>
      <c r="G180" s="24">
        <v>65.5</v>
      </c>
      <c r="H180" s="59">
        <v>327.5</v>
      </c>
      <c r="I180" s="10">
        <f t="shared" si="54"/>
        <v>51.74</v>
      </c>
      <c r="J180" s="8">
        <f t="shared" si="51"/>
        <v>258.7</v>
      </c>
      <c r="K180" s="71"/>
      <c r="M180" s="38">
        <f>H180-'[1]Table 1'!H178</f>
        <v>0</v>
      </c>
      <c r="U180" s="8">
        <f t="shared" si="50"/>
        <v>258.72000000000003</v>
      </c>
      <c r="V180" s="8">
        <f t="shared" si="52"/>
        <v>0</v>
      </c>
      <c r="W180" s="8">
        <f t="shared" si="53"/>
        <v>0</v>
      </c>
    </row>
    <row r="181" spans="1:23" ht="31.5" customHeight="1">
      <c r="A181" s="21" t="s">
        <v>359</v>
      </c>
      <c r="B181" s="21" t="s">
        <v>306</v>
      </c>
      <c r="C181" s="22">
        <v>91946</v>
      </c>
      <c r="D181" s="11" t="s">
        <v>360</v>
      </c>
      <c r="E181" s="21" t="s">
        <v>292</v>
      </c>
      <c r="F181" s="23">
        <v>10</v>
      </c>
      <c r="G181" s="24">
        <v>10.15</v>
      </c>
      <c r="H181" s="59">
        <v>101.5</v>
      </c>
      <c r="I181" s="10">
        <f t="shared" si="54"/>
        <v>8.02</v>
      </c>
      <c r="J181" s="8">
        <f t="shared" si="51"/>
        <v>80.2</v>
      </c>
      <c r="K181" s="71"/>
      <c r="M181" s="38">
        <f>H181-'[1]Table 1'!H179</f>
        <v>0</v>
      </c>
      <c r="U181" s="8">
        <f t="shared" si="50"/>
        <v>80.180000000000007</v>
      </c>
      <c r="V181" s="8">
        <f t="shared" si="52"/>
        <v>0</v>
      </c>
      <c r="W181" s="8">
        <f t="shared" si="53"/>
        <v>0</v>
      </c>
    </row>
    <row r="182" spans="1:23" ht="31.5" customHeight="1">
      <c r="A182" s="21" t="s">
        <v>361</v>
      </c>
      <c r="B182" s="21" t="s">
        <v>290</v>
      </c>
      <c r="C182" s="22">
        <v>1508</v>
      </c>
      <c r="D182" s="11" t="s">
        <v>362</v>
      </c>
      <c r="E182" s="21" t="s">
        <v>292</v>
      </c>
      <c r="F182" s="27">
        <v>159</v>
      </c>
      <c r="G182" s="24">
        <v>159.03</v>
      </c>
      <c r="H182" s="59">
        <v>25285.77</v>
      </c>
      <c r="I182" s="10">
        <f t="shared" si="54"/>
        <v>125.63</v>
      </c>
      <c r="J182" s="8">
        <f t="shared" si="51"/>
        <v>19975.169999999998</v>
      </c>
      <c r="K182" s="71"/>
      <c r="M182" s="38">
        <f>H182-'[1]Table 1'!H180</f>
        <v>0</v>
      </c>
      <c r="U182" s="8">
        <f t="shared" si="50"/>
        <v>19975.72</v>
      </c>
      <c r="V182" s="8">
        <f t="shared" si="52"/>
        <v>0</v>
      </c>
      <c r="W182" s="8">
        <f t="shared" si="53"/>
        <v>0</v>
      </c>
    </row>
    <row r="183" spans="1:23" ht="31.5" customHeight="1">
      <c r="A183" s="21" t="s">
        <v>363</v>
      </c>
      <c r="B183" s="21" t="s">
        <v>290</v>
      </c>
      <c r="C183" s="22">
        <v>1509</v>
      </c>
      <c r="D183" s="11" t="s">
        <v>364</v>
      </c>
      <c r="E183" s="21" t="s">
        <v>292</v>
      </c>
      <c r="F183" s="32">
        <v>1</v>
      </c>
      <c r="G183" s="25">
        <v>10786.01</v>
      </c>
      <c r="H183" s="59">
        <v>10786.01</v>
      </c>
      <c r="I183" s="10">
        <f t="shared" si="54"/>
        <v>8520.93</v>
      </c>
      <c r="J183" s="8">
        <f t="shared" si="51"/>
        <v>8520.93</v>
      </c>
      <c r="K183" s="71"/>
      <c r="M183" s="38">
        <f>H183-'[1]Table 1'!H181</f>
        <v>0</v>
      </c>
      <c r="U183" s="8">
        <f t="shared" si="50"/>
        <v>8520.93</v>
      </c>
      <c r="V183" s="8">
        <f t="shared" si="52"/>
        <v>0</v>
      </c>
      <c r="W183" s="8">
        <f t="shared" si="53"/>
        <v>0</v>
      </c>
    </row>
    <row r="184" spans="1:23" ht="31.5" customHeight="1">
      <c r="A184" s="21" t="s">
        <v>365</v>
      </c>
      <c r="B184" s="21" t="s">
        <v>290</v>
      </c>
      <c r="C184" s="22">
        <v>1510</v>
      </c>
      <c r="D184" s="11" t="s">
        <v>366</v>
      </c>
      <c r="E184" s="21" t="s">
        <v>292</v>
      </c>
      <c r="F184" s="32">
        <v>1</v>
      </c>
      <c r="G184" s="25">
        <v>2156.37</v>
      </c>
      <c r="H184" s="59">
        <v>2156.37</v>
      </c>
      <c r="I184" s="10">
        <f t="shared" si="54"/>
        <v>1703.53</v>
      </c>
      <c r="J184" s="8">
        <f t="shared" si="51"/>
        <v>1703.53</v>
      </c>
      <c r="K184" s="71"/>
      <c r="M184" s="38">
        <f>H184-'[1]Table 1'!H182</f>
        <v>0</v>
      </c>
      <c r="U184" s="8">
        <f t="shared" si="50"/>
        <v>1703.53</v>
      </c>
      <c r="V184" s="8">
        <f t="shared" si="52"/>
        <v>0</v>
      </c>
      <c r="W184" s="8">
        <f t="shared" si="53"/>
        <v>0</v>
      </c>
    </row>
    <row r="185" spans="1:23" ht="31.5" customHeight="1">
      <c r="A185" s="21" t="s">
        <v>367</v>
      </c>
      <c r="B185" s="21" t="s">
        <v>290</v>
      </c>
      <c r="C185" s="22">
        <v>1511</v>
      </c>
      <c r="D185" s="11" t="s">
        <v>368</v>
      </c>
      <c r="E185" s="21" t="s">
        <v>292</v>
      </c>
      <c r="F185" s="32">
        <v>1</v>
      </c>
      <c r="G185" s="25">
        <v>2085.7800000000002</v>
      </c>
      <c r="H185" s="59">
        <v>2085.7800000000002</v>
      </c>
      <c r="I185" s="10">
        <f t="shared" si="54"/>
        <v>1647.76</v>
      </c>
      <c r="J185" s="8">
        <f t="shared" si="51"/>
        <v>1647.76</v>
      </c>
      <c r="K185" s="71"/>
      <c r="M185" s="38">
        <f>H185-'[1]Table 1'!H183</f>
        <v>0</v>
      </c>
      <c r="U185" s="8">
        <f t="shared" si="50"/>
        <v>1647.76</v>
      </c>
      <c r="V185" s="8">
        <f t="shared" si="52"/>
        <v>0</v>
      </c>
      <c r="W185" s="8">
        <f t="shared" si="53"/>
        <v>0</v>
      </c>
    </row>
    <row r="186" spans="1:23" ht="31.5" customHeight="1">
      <c r="A186" s="21" t="s">
        <v>369</v>
      </c>
      <c r="B186" s="21" t="s">
        <v>290</v>
      </c>
      <c r="C186" s="22">
        <v>1512</v>
      </c>
      <c r="D186" s="11" t="s">
        <v>370</v>
      </c>
      <c r="E186" s="21" t="s">
        <v>292</v>
      </c>
      <c r="F186" s="32">
        <v>1</v>
      </c>
      <c r="G186" s="25">
        <v>2022.72</v>
      </c>
      <c r="H186" s="59">
        <v>2022.72</v>
      </c>
      <c r="I186" s="10">
        <f t="shared" si="54"/>
        <v>1597.95</v>
      </c>
      <c r="J186" s="8">
        <f t="shared" si="51"/>
        <v>1597.95</v>
      </c>
      <c r="K186" s="71"/>
      <c r="M186" s="38">
        <f>H186-'[1]Table 1'!H184</f>
        <v>0</v>
      </c>
      <c r="U186" s="8">
        <f t="shared" si="50"/>
        <v>1597.95</v>
      </c>
      <c r="V186" s="8">
        <f t="shared" si="52"/>
        <v>0</v>
      </c>
      <c r="W186" s="8">
        <f t="shared" si="53"/>
        <v>0</v>
      </c>
    </row>
    <row r="187" spans="1:23" ht="31.5" customHeight="1">
      <c r="A187" s="21" t="s">
        <v>371</v>
      </c>
      <c r="B187" s="21" t="s">
        <v>290</v>
      </c>
      <c r="C187" s="22">
        <v>1513</v>
      </c>
      <c r="D187" s="11" t="s">
        <v>372</v>
      </c>
      <c r="E187" s="21" t="s">
        <v>292</v>
      </c>
      <c r="F187" s="32">
        <v>1</v>
      </c>
      <c r="G187" s="25">
        <v>7746.45</v>
      </c>
      <c r="H187" s="59">
        <v>7746.45</v>
      </c>
      <c r="I187" s="10">
        <f t="shared" si="54"/>
        <v>6119.68</v>
      </c>
      <c r="J187" s="8">
        <f t="shared" si="51"/>
        <v>6119.68</v>
      </c>
      <c r="K187" s="71"/>
      <c r="M187" s="38">
        <f>H187-'[1]Table 1'!H185</f>
        <v>0</v>
      </c>
      <c r="U187" s="8">
        <f t="shared" si="50"/>
        <v>6119.68</v>
      </c>
      <c r="V187" s="8">
        <f t="shared" si="52"/>
        <v>0</v>
      </c>
      <c r="W187" s="8">
        <f t="shared" si="53"/>
        <v>0</v>
      </c>
    </row>
    <row r="188" spans="1:23" ht="31.5" customHeight="1">
      <c r="A188" s="21" t="s">
        <v>373</v>
      </c>
      <c r="B188" s="21" t="s">
        <v>290</v>
      </c>
      <c r="C188" s="22">
        <v>1514</v>
      </c>
      <c r="D188" s="11" t="s">
        <v>374</v>
      </c>
      <c r="E188" s="21" t="s">
        <v>292</v>
      </c>
      <c r="F188" s="32">
        <v>1</v>
      </c>
      <c r="G188" s="25">
        <v>1636.62</v>
      </c>
      <c r="H188" s="59">
        <v>1636.62</v>
      </c>
      <c r="I188" s="10">
        <f t="shared" si="54"/>
        <v>1292.93</v>
      </c>
      <c r="J188" s="8">
        <f t="shared" si="51"/>
        <v>1292.93</v>
      </c>
      <c r="K188" s="71"/>
      <c r="M188" s="38">
        <f>H188-'[1]Table 1'!H186</f>
        <v>0</v>
      </c>
      <c r="U188" s="8">
        <f t="shared" si="50"/>
        <v>1292.93</v>
      </c>
      <c r="V188" s="8">
        <f t="shared" si="52"/>
        <v>0</v>
      </c>
      <c r="W188" s="8">
        <f t="shared" si="53"/>
        <v>0</v>
      </c>
    </row>
    <row r="189" spans="1:23" ht="31.5" customHeight="1">
      <c r="A189" s="21" t="s">
        <v>375</v>
      </c>
      <c r="B189" s="21" t="s">
        <v>290</v>
      </c>
      <c r="C189" s="22">
        <v>1515</v>
      </c>
      <c r="D189" s="11" t="s">
        <v>376</v>
      </c>
      <c r="E189" s="21" t="s">
        <v>292</v>
      </c>
      <c r="F189" s="32">
        <v>1</v>
      </c>
      <c r="G189" s="24">
        <v>353.69</v>
      </c>
      <c r="H189" s="59">
        <v>353.69</v>
      </c>
      <c r="I189" s="10">
        <f t="shared" si="54"/>
        <v>279.41000000000003</v>
      </c>
      <c r="J189" s="8">
        <f t="shared" si="51"/>
        <v>279.41000000000003</v>
      </c>
      <c r="K189" s="71"/>
      <c r="M189" s="38">
        <f>H189-'[1]Table 1'!H187</f>
        <v>0</v>
      </c>
      <c r="U189" s="8">
        <f t="shared" si="50"/>
        <v>279.41000000000003</v>
      </c>
      <c r="V189" s="8">
        <f t="shared" si="52"/>
        <v>0</v>
      </c>
      <c r="W189" s="8">
        <f t="shared" si="53"/>
        <v>0</v>
      </c>
    </row>
    <row r="190" spans="1:23" ht="31.5" customHeight="1">
      <c r="A190" s="21" t="s">
        <v>377</v>
      </c>
      <c r="B190" s="21" t="s">
        <v>290</v>
      </c>
      <c r="C190" s="22">
        <v>1516</v>
      </c>
      <c r="D190" s="11" t="s">
        <v>378</v>
      </c>
      <c r="E190" s="21" t="s">
        <v>292</v>
      </c>
      <c r="F190" s="23">
        <v>41</v>
      </c>
      <c r="G190" s="24">
        <v>44.77</v>
      </c>
      <c r="H190" s="59">
        <v>1835.57</v>
      </c>
      <c r="I190" s="10">
        <f t="shared" si="54"/>
        <v>35.369999999999997</v>
      </c>
      <c r="J190" s="8">
        <f t="shared" si="51"/>
        <v>1450.17</v>
      </c>
      <c r="K190" s="71"/>
      <c r="M190" s="38">
        <f>H190-'[1]Table 1'!H188</f>
        <v>0</v>
      </c>
      <c r="U190" s="8">
        <f t="shared" si="50"/>
        <v>1450.1</v>
      </c>
      <c r="V190" s="8">
        <f t="shared" si="52"/>
        <v>0</v>
      </c>
      <c r="W190" s="8">
        <f t="shared" si="53"/>
        <v>0</v>
      </c>
    </row>
    <row r="191" spans="1:23" ht="31.5" customHeight="1">
      <c r="A191" s="21" t="s">
        <v>379</v>
      </c>
      <c r="B191" s="21" t="s">
        <v>290</v>
      </c>
      <c r="C191" s="22">
        <v>1517</v>
      </c>
      <c r="D191" s="11" t="s">
        <v>380</v>
      </c>
      <c r="E191" s="21" t="s">
        <v>292</v>
      </c>
      <c r="F191" s="23">
        <v>34</v>
      </c>
      <c r="G191" s="24">
        <v>75.27</v>
      </c>
      <c r="H191" s="59">
        <v>2559.1799999999998</v>
      </c>
      <c r="I191" s="10">
        <f t="shared" si="54"/>
        <v>59.46</v>
      </c>
      <c r="J191" s="8">
        <f t="shared" si="51"/>
        <v>2021.64</v>
      </c>
      <c r="K191" s="71"/>
      <c r="M191" s="38">
        <f>H191-'[1]Table 1'!H189</f>
        <v>0</v>
      </c>
      <c r="U191" s="8">
        <f t="shared" si="50"/>
        <v>2021.75</v>
      </c>
      <c r="V191" s="8">
        <f t="shared" si="52"/>
        <v>0</v>
      </c>
      <c r="W191" s="8">
        <f t="shared" si="53"/>
        <v>0</v>
      </c>
    </row>
    <row r="192" spans="1:23" ht="31.5" customHeight="1">
      <c r="A192" s="21" t="s">
        <v>381</v>
      </c>
      <c r="B192" s="21" t="s">
        <v>306</v>
      </c>
      <c r="C192" s="22">
        <v>98297</v>
      </c>
      <c r="D192" s="11" t="s">
        <v>382</v>
      </c>
      <c r="E192" s="21" t="s">
        <v>295</v>
      </c>
      <c r="F192" s="29">
        <v>2309.1999999999998</v>
      </c>
      <c r="G192" s="24">
        <v>7.94</v>
      </c>
      <c r="H192" s="59">
        <v>18335.04</v>
      </c>
      <c r="I192" s="10">
        <f t="shared" si="54"/>
        <v>6.27</v>
      </c>
      <c r="J192" s="8">
        <f t="shared" si="51"/>
        <v>14478.68</v>
      </c>
      <c r="K192" s="71"/>
      <c r="M192" s="38">
        <f>H192-'[1]Table 1'!H190</f>
        <v>0</v>
      </c>
      <c r="U192" s="8">
        <f t="shared" si="50"/>
        <v>14484.65</v>
      </c>
      <c r="V192" s="8">
        <f t="shared" si="52"/>
        <v>0</v>
      </c>
      <c r="W192" s="8">
        <f t="shared" si="53"/>
        <v>0</v>
      </c>
    </row>
    <row r="193" spans="1:23" ht="15.75" customHeight="1">
      <c r="A193" s="34" t="s">
        <v>383</v>
      </c>
      <c r="B193" s="34" t="s">
        <v>384</v>
      </c>
      <c r="C193" s="35">
        <v>98305</v>
      </c>
      <c r="D193" s="26" t="s">
        <v>385</v>
      </c>
      <c r="E193" s="21" t="s">
        <v>292</v>
      </c>
      <c r="F193" s="32">
        <v>1</v>
      </c>
      <c r="G193" s="25">
        <v>5038.9399999999996</v>
      </c>
      <c r="H193" s="59">
        <v>5038.9399999999996</v>
      </c>
      <c r="I193" s="10">
        <f t="shared" si="54"/>
        <v>3980.75</v>
      </c>
      <c r="J193" s="8">
        <f t="shared" si="51"/>
        <v>3980.75</v>
      </c>
      <c r="K193" s="71"/>
      <c r="M193" s="38">
        <f>H193-'[1]Table 1'!H191</f>
        <v>0</v>
      </c>
      <c r="U193" s="8">
        <f t="shared" si="50"/>
        <v>3980.75</v>
      </c>
      <c r="V193" s="8">
        <f t="shared" si="52"/>
        <v>0</v>
      </c>
      <c r="W193" s="8">
        <f t="shared" si="53"/>
        <v>0</v>
      </c>
    </row>
    <row r="194" spans="1:23" ht="15.75" customHeight="1">
      <c r="A194" s="34" t="s">
        <v>386</v>
      </c>
      <c r="B194" s="34" t="s">
        <v>384</v>
      </c>
      <c r="C194" s="35">
        <v>98302</v>
      </c>
      <c r="D194" s="26" t="s">
        <v>387</v>
      </c>
      <c r="E194" s="21" t="s">
        <v>292</v>
      </c>
      <c r="F194" s="32">
        <v>7</v>
      </c>
      <c r="G194" s="25">
        <v>2026.94</v>
      </c>
      <c r="H194" s="59">
        <v>14188.58</v>
      </c>
      <c r="I194" s="10">
        <f t="shared" si="54"/>
        <v>1601.28</v>
      </c>
      <c r="J194" s="8">
        <f t="shared" si="51"/>
        <v>11208.96</v>
      </c>
      <c r="K194" s="71"/>
      <c r="M194" s="38">
        <f>H194-'[1]Table 1'!H192</f>
        <v>0</v>
      </c>
      <c r="U194" s="8">
        <f t="shared" si="50"/>
        <v>11208.95</v>
      </c>
      <c r="V194" s="8">
        <f t="shared" si="52"/>
        <v>0</v>
      </c>
      <c r="W194" s="8">
        <f t="shared" si="53"/>
        <v>0</v>
      </c>
    </row>
    <row r="195" spans="1:23" ht="21" customHeight="1">
      <c r="A195" s="21" t="s">
        <v>388</v>
      </c>
      <c r="B195" s="21" t="s">
        <v>290</v>
      </c>
      <c r="C195" s="22">
        <v>1518</v>
      </c>
      <c r="D195" s="26" t="s">
        <v>389</v>
      </c>
      <c r="E195" s="21" t="s">
        <v>295</v>
      </c>
      <c r="F195" s="27">
        <v>100</v>
      </c>
      <c r="G195" s="24">
        <v>21.47</v>
      </c>
      <c r="H195" s="59">
        <v>2147</v>
      </c>
      <c r="I195" s="10">
        <f t="shared" si="54"/>
        <v>16.96</v>
      </c>
      <c r="J195" s="8">
        <f t="shared" si="51"/>
        <v>1696</v>
      </c>
      <c r="K195" s="71"/>
      <c r="M195" s="38">
        <f>H195-'[1]Table 1'!H193</f>
        <v>0</v>
      </c>
      <c r="U195" s="8">
        <f t="shared" si="50"/>
        <v>1696.13</v>
      </c>
      <c r="V195" s="8">
        <f t="shared" si="52"/>
        <v>0</v>
      </c>
      <c r="W195" s="8">
        <f t="shared" si="53"/>
        <v>0</v>
      </c>
    </row>
    <row r="196" spans="1:23" ht="15.75" customHeight="1">
      <c r="A196" s="21" t="s">
        <v>390</v>
      </c>
      <c r="B196" s="21" t="s">
        <v>290</v>
      </c>
      <c r="C196" s="22">
        <v>1519</v>
      </c>
      <c r="D196" s="26" t="s">
        <v>391</v>
      </c>
      <c r="E196" s="21" t="s">
        <v>292</v>
      </c>
      <c r="F196" s="32">
        <v>2</v>
      </c>
      <c r="G196" s="24">
        <v>630.47</v>
      </c>
      <c r="H196" s="59">
        <v>1260.94</v>
      </c>
      <c r="I196" s="10">
        <f t="shared" si="54"/>
        <v>498.07</v>
      </c>
      <c r="J196" s="8">
        <f t="shared" si="51"/>
        <v>996.14</v>
      </c>
      <c r="K196" s="71"/>
      <c r="M196" s="38">
        <f>H196-'[1]Table 1'!H194</f>
        <v>0</v>
      </c>
      <c r="U196" s="8">
        <f t="shared" si="50"/>
        <v>996.14</v>
      </c>
      <c r="V196" s="8">
        <f t="shared" si="52"/>
        <v>0</v>
      </c>
      <c r="W196" s="8">
        <f t="shared" si="53"/>
        <v>0</v>
      </c>
    </row>
    <row r="197" spans="1:23" ht="31.5" customHeight="1">
      <c r="A197" s="21" t="s">
        <v>392</v>
      </c>
      <c r="B197" s="21" t="s">
        <v>290</v>
      </c>
      <c r="C197" s="22">
        <v>1520</v>
      </c>
      <c r="D197" s="11" t="s">
        <v>393</v>
      </c>
      <c r="E197" s="21" t="s">
        <v>295</v>
      </c>
      <c r="F197" s="23">
        <v>50</v>
      </c>
      <c r="G197" s="24">
        <v>43.79</v>
      </c>
      <c r="H197" s="59">
        <v>2189.5</v>
      </c>
      <c r="I197" s="10">
        <f t="shared" si="54"/>
        <v>34.590000000000003</v>
      </c>
      <c r="J197" s="8">
        <f t="shared" si="51"/>
        <v>1729.5</v>
      </c>
      <c r="K197" s="71"/>
      <c r="M197" s="38">
        <f>H197-'[1]Table 1'!H195</f>
        <v>0</v>
      </c>
      <c r="U197" s="8">
        <f t="shared" si="50"/>
        <v>1729.7</v>
      </c>
      <c r="V197" s="8">
        <f t="shared" si="52"/>
        <v>0</v>
      </c>
      <c r="W197" s="8">
        <f t="shared" si="53"/>
        <v>0</v>
      </c>
    </row>
    <row r="198" spans="1:23" ht="31.5" customHeight="1">
      <c r="A198" s="21" t="s">
        <v>394</v>
      </c>
      <c r="B198" s="21" t="s">
        <v>290</v>
      </c>
      <c r="C198" s="22">
        <v>1521</v>
      </c>
      <c r="D198" s="11" t="s">
        <v>395</v>
      </c>
      <c r="E198" s="21" t="s">
        <v>295</v>
      </c>
      <c r="F198" s="23">
        <v>30</v>
      </c>
      <c r="G198" s="24">
        <v>36.799999999999997</v>
      </c>
      <c r="H198" s="59">
        <v>1104</v>
      </c>
      <c r="I198" s="10">
        <f t="shared" si="54"/>
        <v>29.07</v>
      </c>
      <c r="J198" s="8">
        <f t="shared" si="51"/>
        <v>872.1</v>
      </c>
      <c r="K198" s="71"/>
      <c r="M198" s="38">
        <f>H198-'[1]Table 1'!H196</f>
        <v>0</v>
      </c>
      <c r="U198" s="8">
        <f t="shared" si="50"/>
        <v>872.16</v>
      </c>
      <c r="V198" s="8">
        <f t="shared" si="52"/>
        <v>0</v>
      </c>
      <c r="W198" s="8">
        <f t="shared" si="53"/>
        <v>0</v>
      </c>
    </row>
    <row r="199" spans="1:23" ht="15.75" customHeight="1">
      <c r="A199" s="63">
        <v>16</v>
      </c>
      <c r="B199" s="76" t="s">
        <v>396</v>
      </c>
      <c r="C199" s="77"/>
      <c r="D199" s="77"/>
      <c r="E199" s="77"/>
      <c r="F199" s="77"/>
      <c r="G199" s="78"/>
      <c r="H199" s="60">
        <f>SUM(H200:H211)</f>
        <v>354285.61</v>
      </c>
      <c r="I199" s="55"/>
      <c r="J199" s="28">
        <f>SUM(J200:J211)</f>
        <v>279885.44</v>
      </c>
      <c r="K199" s="43"/>
      <c r="M199" s="38">
        <f>H199-'[1]Table 1'!H197</f>
        <v>0</v>
      </c>
      <c r="U199" s="28">
        <f t="shared" si="50"/>
        <v>279885.03999999998</v>
      </c>
      <c r="V199" s="43"/>
      <c r="W199" s="28">
        <f>SUM(W200:W211)</f>
        <v>0</v>
      </c>
    </row>
    <row r="200" spans="1:23" ht="31.5" customHeight="1">
      <c r="A200" s="21" t="s">
        <v>397</v>
      </c>
      <c r="B200" s="21" t="s">
        <v>306</v>
      </c>
      <c r="C200" s="22">
        <v>97327</v>
      </c>
      <c r="D200" s="11" t="s">
        <v>398</v>
      </c>
      <c r="E200" s="21" t="s">
        <v>295</v>
      </c>
      <c r="F200" s="27">
        <v>145</v>
      </c>
      <c r="G200" s="24">
        <v>30.58</v>
      </c>
      <c r="H200" s="59">
        <v>4434.1000000000004</v>
      </c>
      <c r="I200" s="10">
        <f t="shared" si="54"/>
        <v>24.16</v>
      </c>
      <c r="J200" s="8">
        <f t="shared" ref="J200:J211" si="55">ROUND(I200*F200,2)</f>
        <v>3503.2</v>
      </c>
      <c r="K200" s="71"/>
      <c r="M200" s="38">
        <f>H200-'[1]Table 1'!H198</f>
        <v>0</v>
      </c>
      <c r="U200" s="8">
        <f t="shared" si="50"/>
        <v>3502.93</v>
      </c>
      <c r="V200" s="8">
        <f t="shared" ref="V200:V211" si="56">T200*(1-$P$5)</f>
        <v>0</v>
      </c>
      <c r="W200" s="8">
        <f t="shared" ref="W200:W211" si="57">V200*S200</f>
        <v>0</v>
      </c>
    </row>
    <row r="201" spans="1:23" ht="31.5" customHeight="1">
      <c r="A201" s="21" t="s">
        <v>399</v>
      </c>
      <c r="B201" s="21" t="s">
        <v>306</v>
      </c>
      <c r="C201" s="22">
        <v>97328</v>
      </c>
      <c r="D201" s="11" t="s">
        <v>400</v>
      </c>
      <c r="E201" s="21" t="s">
        <v>295</v>
      </c>
      <c r="F201" s="27">
        <v>371</v>
      </c>
      <c r="G201" s="24">
        <v>40.68</v>
      </c>
      <c r="H201" s="59">
        <v>15092.28</v>
      </c>
      <c r="I201" s="10">
        <f t="shared" si="54"/>
        <v>32.14</v>
      </c>
      <c r="J201" s="8">
        <f t="shared" si="55"/>
        <v>11923.94</v>
      </c>
      <c r="K201" s="71"/>
      <c r="M201" s="38">
        <f>H201-'[1]Table 1'!H199</f>
        <v>0</v>
      </c>
      <c r="U201" s="8">
        <f t="shared" si="50"/>
        <v>11922.88</v>
      </c>
      <c r="V201" s="8">
        <f t="shared" si="56"/>
        <v>0</v>
      </c>
      <c r="W201" s="8">
        <f t="shared" si="57"/>
        <v>0</v>
      </c>
    </row>
    <row r="202" spans="1:23" ht="31.5" customHeight="1">
      <c r="A202" s="21" t="s">
        <v>401</v>
      </c>
      <c r="B202" s="21" t="s">
        <v>306</v>
      </c>
      <c r="C202" s="22">
        <v>97329</v>
      </c>
      <c r="D202" s="11" t="s">
        <v>402</v>
      </c>
      <c r="E202" s="21" t="s">
        <v>295</v>
      </c>
      <c r="F202" s="27">
        <v>89</v>
      </c>
      <c r="G202" s="24">
        <v>53.59</v>
      </c>
      <c r="H202" s="59">
        <v>4769.51</v>
      </c>
      <c r="I202" s="10">
        <f t="shared" si="54"/>
        <v>42.34</v>
      </c>
      <c r="J202" s="8">
        <f t="shared" si="55"/>
        <v>3768.26</v>
      </c>
      <c r="K202" s="71"/>
      <c r="M202" s="38">
        <f>H202-'[1]Table 1'!H200</f>
        <v>0</v>
      </c>
      <c r="U202" s="8">
        <f t="shared" ref="U202:U229" si="58">ROUND(H202*(1-$J$5),2)</f>
        <v>3767.9</v>
      </c>
      <c r="V202" s="8">
        <f t="shared" si="56"/>
        <v>0</v>
      </c>
      <c r="W202" s="8">
        <f t="shared" si="57"/>
        <v>0</v>
      </c>
    </row>
    <row r="203" spans="1:23" ht="31.5" customHeight="1">
      <c r="A203" s="21" t="s">
        <v>403</v>
      </c>
      <c r="B203" s="21" t="s">
        <v>290</v>
      </c>
      <c r="C203" s="22">
        <v>1601</v>
      </c>
      <c r="D203" s="11" t="s">
        <v>404</v>
      </c>
      <c r="E203" s="21" t="s">
        <v>295</v>
      </c>
      <c r="F203" s="23">
        <v>72</v>
      </c>
      <c r="G203" s="24">
        <v>79</v>
      </c>
      <c r="H203" s="59">
        <v>5688</v>
      </c>
      <c r="I203" s="10">
        <f t="shared" si="54"/>
        <v>62.41</v>
      </c>
      <c r="J203" s="8">
        <f t="shared" si="55"/>
        <v>4493.5200000000004</v>
      </c>
      <c r="K203" s="71"/>
      <c r="M203" s="38">
        <f>H203-'[1]Table 1'!H201</f>
        <v>0</v>
      </c>
      <c r="U203" s="8">
        <f t="shared" si="58"/>
        <v>4493.51</v>
      </c>
      <c r="V203" s="8">
        <f t="shared" si="56"/>
        <v>0</v>
      </c>
      <c r="W203" s="8">
        <f t="shared" si="57"/>
        <v>0</v>
      </c>
    </row>
    <row r="204" spans="1:23" ht="31.5" customHeight="1">
      <c r="A204" s="21" t="s">
        <v>405</v>
      </c>
      <c r="B204" s="21" t="s">
        <v>290</v>
      </c>
      <c r="C204" s="22">
        <v>1602</v>
      </c>
      <c r="D204" s="11" t="s">
        <v>406</v>
      </c>
      <c r="E204" s="21" t="s">
        <v>295</v>
      </c>
      <c r="F204" s="27">
        <v>243</v>
      </c>
      <c r="G204" s="24">
        <v>80.16</v>
      </c>
      <c r="H204" s="59">
        <v>19478.88</v>
      </c>
      <c r="I204" s="10">
        <f t="shared" si="54"/>
        <v>63.33</v>
      </c>
      <c r="J204" s="8">
        <f t="shared" si="55"/>
        <v>15389.19</v>
      </c>
      <c r="K204" s="71"/>
      <c r="M204" s="38">
        <f>H204-'[1]Table 1'!H202</f>
        <v>0</v>
      </c>
      <c r="U204" s="8">
        <f t="shared" si="58"/>
        <v>15388.28</v>
      </c>
      <c r="V204" s="8">
        <f t="shared" si="56"/>
        <v>0</v>
      </c>
      <c r="W204" s="8">
        <f t="shared" si="57"/>
        <v>0</v>
      </c>
    </row>
    <row r="205" spans="1:23" ht="30.95" customHeight="1">
      <c r="A205" s="21" t="s">
        <v>407</v>
      </c>
      <c r="B205" s="21" t="s">
        <v>290</v>
      </c>
      <c r="C205" s="22">
        <v>1603</v>
      </c>
      <c r="D205" s="26" t="s">
        <v>408</v>
      </c>
      <c r="E205" s="21" t="s">
        <v>295</v>
      </c>
      <c r="F205" s="27">
        <v>460</v>
      </c>
      <c r="G205" s="24">
        <v>15.12</v>
      </c>
      <c r="H205" s="59">
        <v>6955.2</v>
      </c>
      <c r="I205" s="10">
        <f t="shared" si="54"/>
        <v>11.94</v>
      </c>
      <c r="J205" s="8">
        <f t="shared" si="55"/>
        <v>5492.4</v>
      </c>
      <c r="K205" s="71"/>
      <c r="M205" s="38">
        <f>H205-'[1]Table 1'!H203</f>
        <v>0</v>
      </c>
      <c r="U205" s="8">
        <f t="shared" si="58"/>
        <v>5494.6</v>
      </c>
      <c r="V205" s="8">
        <f t="shared" si="56"/>
        <v>0</v>
      </c>
      <c r="W205" s="8">
        <f t="shared" si="57"/>
        <v>0</v>
      </c>
    </row>
    <row r="206" spans="1:23" ht="31.5" customHeight="1">
      <c r="A206" s="21" t="s">
        <v>409</v>
      </c>
      <c r="B206" s="21" t="s">
        <v>290</v>
      </c>
      <c r="C206" s="22">
        <v>1604</v>
      </c>
      <c r="D206" s="11" t="s">
        <v>410</v>
      </c>
      <c r="E206" s="34" t="s">
        <v>411</v>
      </c>
      <c r="F206" s="36">
        <v>3</v>
      </c>
      <c r="G206" s="37">
        <v>3811.81</v>
      </c>
      <c r="H206" s="61">
        <v>11435.43</v>
      </c>
      <c r="I206" s="10">
        <f t="shared" si="54"/>
        <v>3011.32</v>
      </c>
      <c r="J206" s="8">
        <f t="shared" si="55"/>
        <v>9033.9599999999991</v>
      </c>
      <c r="K206" s="71"/>
      <c r="M206" s="38">
        <f>H206-'[1]Table 1'!H204</f>
        <v>0</v>
      </c>
      <c r="U206" s="8">
        <f t="shared" si="58"/>
        <v>9033.9699999999993</v>
      </c>
      <c r="V206" s="8">
        <f t="shared" si="56"/>
        <v>0</v>
      </c>
      <c r="W206" s="8">
        <f t="shared" si="57"/>
        <v>0</v>
      </c>
    </row>
    <row r="207" spans="1:23" ht="31.5" customHeight="1">
      <c r="A207" s="21" t="s">
        <v>412</v>
      </c>
      <c r="B207" s="21" t="s">
        <v>290</v>
      </c>
      <c r="C207" s="22">
        <v>1605</v>
      </c>
      <c r="D207" s="11" t="s">
        <v>413</v>
      </c>
      <c r="E207" s="21" t="s">
        <v>292</v>
      </c>
      <c r="F207" s="32">
        <v>4</v>
      </c>
      <c r="G207" s="25">
        <v>13068.12</v>
      </c>
      <c r="H207" s="59">
        <v>52272.480000000003</v>
      </c>
      <c r="I207" s="10">
        <f t="shared" si="54"/>
        <v>10323.790000000001</v>
      </c>
      <c r="J207" s="8">
        <f t="shared" si="55"/>
        <v>41295.160000000003</v>
      </c>
      <c r="K207" s="71"/>
      <c r="M207" s="38">
        <f>H207-'[1]Table 1'!H205</f>
        <v>0</v>
      </c>
      <c r="U207" s="8">
        <f t="shared" si="58"/>
        <v>41295.17</v>
      </c>
      <c r="V207" s="8">
        <f t="shared" si="56"/>
        <v>0</v>
      </c>
      <c r="W207" s="8">
        <f t="shared" si="57"/>
        <v>0</v>
      </c>
    </row>
    <row r="208" spans="1:23" ht="31.5" customHeight="1">
      <c r="A208" s="21" t="s">
        <v>414</v>
      </c>
      <c r="B208" s="21" t="s">
        <v>290</v>
      </c>
      <c r="C208" s="22">
        <v>1606</v>
      </c>
      <c r="D208" s="11" t="s">
        <v>415</v>
      </c>
      <c r="E208" s="21" t="s">
        <v>292</v>
      </c>
      <c r="F208" s="32">
        <v>3</v>
      </c>
      <c r="G208" s="25">
        <v>14735.33</v>
      </c>
      <c r="H208" s="59">
        <v>44205.99</v>
      </c>
      <c r="I208" s="10">
        <f t="shared" si="54"/>
        <v>11640.89</v>
      </c>
      <c r="J208" s="8">
        <f t="shared" si="55"/>
        <v>34922.67</v>
      </c>
      <c r="K208" s="71"/>
      <c r="M208" s="38">
        <f>H208-'[1]Table 1'!H206</f>
        <v>0</v>
      </c>
      <c r="U208" s="8">
        <f t="shared" si="58"/>
        <v>34922.660000000003</v>
      </c>
      <c r="V208" s="8">
        <f t="shared" si="56"/>
        <v>0</v>
      </c>
      <c r="W208" s="8">
        <f t="shared" si="57"/>
        <v>0</v>
      </c>
    </row>
    <row r="209" spans="1:23" ht="31.5" customHeight="1">
      <c r="A209" s="21" t="s">
        <v>416</v>
      </c>
      <c r="B209" s="21" t="s">
        <v>290</v>
      </c>
      <c r="C209" s="22">
        <v>1607</v>
      </c>
      <c r="D209" s="11" t="s">
        <v>417</v>
      </c>
      <c r="E209" s="34" t="s">
        <v>411</v>
      </c>
      <c r="F209" s="36">
        <v>9</v>
      </c>
      <c r="G209" s="37">
        <v>17504.54</v>
      </c>
      <c r="H209" s="61">
        <v>157540.85999999999</v>
      </c>
      <c r="I209" s="10">
        <f t="shared" si="54"/>
        <v>13828.56</v>
      </c>
      <c r="J209" s="8">
        <f t="shared" si="55"/>
        <v>124457.04</v>
      </c>
      <c r="K209" s="71"/>
      <c r="M209" s="38">
        <f>H209-'[1]Table 1'!H207</f>
        <v>0</v>
      </c>
      <c r="U209" s="8">
        <f t="shared" si="58"/>
        <v>124457.02</v>
      </c>
      <c r="V209" s="8">
        <f t="shared" si="56"/>
        <v>0</v>
      </c>
      <c r="W209" s="8">
        <f t="shared" si="57"/>
        <v>0</v>
      </c>
    </row>
    <row r="210" spans="1:23" ht="31.5" customHeight="1">
      <c r="A210" s="21" t="s">
        <v>418</v>
      </c>
      <c r="B210" s="21" t="s">
        <v>290</v>
      </c>
      <c r="C210" s="22">
        <v>1608</v>
      </c>
      <c r="D210" s="11" t="s">
        <v>419</v>
      </c>
      <c r="E210" s="21" t="s">
        <v>292</v>
      </c>
      <c r="F210" s="32">
        <v>2</v>
      </c>
      <c r="G210" s="25">
        <v>13922.09</v>
      </c>
      <c r="H210" s="59">
        <v>27844.18</v>
      </c>
      <c r="I210" s="10">
        <f t="shared" si="54"/>
        <v>10998.43</v>
      </c>
      <c r="J210" s="8">
        <f t="shared" si="55"/>
        <v>21996.86</v>
      </c>
      <c r="K210" s="71"/>
      <c r="M210" s="38">
        <f>H210-'[1]Table 1'!H208</f>
        <v>0</v>
      </c>
      <c r="U210" s="8">
        <f t="shared" si="58"/>
        <v>21996.86</v>
      </c>
      <c r="V210" s="8">
        <f t="shared" si="56"/>
        <v>0</v>
      </c>
      <c r="W210" s="8">
        <f t="shared" si="57"/>
        <v>0</v>
      </c>
    </row>
    <row r="211" spans="1:23" ht="15.75" customHeight="1">
      <c r="A211" s="21" t="s">
        <v>420</v>
      </c>
      <c r="B211" s="21" t="s">
        <v>290</v>
      </c>
      <c r="C211" s="22">
        <v>1609</v>
      </c>
      <c r="D211" s="26" t="s">
        <v>421</v>
      </c>
      <c r="E211" s="21" t="s">
        <v>292</v>
      </c>
      <c r="F211" s="32">
        <v>6</v>
      </c>
      <c r="G211" s="24">
        <v>761.45</v>
      </c>
      <c r="H211" s="59">
        <v>4568.7</v>
      </c>
      <c r="I211" s="10">
        <f t="shared" si="54"/>
        <v>601.54</v>
      </c>
      <c r="J211" s="8">
        <f t="shared" si="55"/>
        <v>3609.24</v>
      </c>
      <c r="K211" s="71"/>
      <c r="M211" s="38">
        <f>H211-'[1]Table 1'!H209</f>
        <v>0</v>
      </c>
      <c r="U211" s="8">
        <f t="shared" si="58"/>
        <v>3609.27</v>
      </c>
      <c r="V211" s="8">
        <f t="shared" si="56"/>
        <v>0</v>
      </c>
      <c r="W211" s="8">
        <f t="shared" si="57"/>
        <v>0</v>
      </c>
    </row>
    <row r="212" spans="1:23" ht="15.75" customHeight="1">
      <c r="A212" s="63">
        <v>17</v>
      </c>
      <c r="B212" s="76" t="s">
        <v>422</v>
      </c>
      <c r="C212" s="77"/>
      <c r="D212" s="77"/>
      <c r="E212" s="77"/>
      <c r="F212" s="77"/>
      <c r="G212" s="78"/>
      <c r="H212" s="60">
        <f>SUM(H213:H223)</f>
        <v>165252.63</v>
      </c>
      <c r="I212" s="55"/>
      <c r="J212" s="28">
        <f>SUM(J213:J223)</f>
        <v>130544.11</v>
      </c>
      <c r="K212" s="43"/>
      <c r="M212" s="38">
        <f>H212-'[1]Table 1'!H210</f>
        <v>0</v>
      </c>
      <c r="U212" s="28">
        <f t="shared" si="58"/>
        <v>130549.3</v>
      </c>
      <c r="V212" s="43"/>
      <c r="W212" s="28">
        <f>SUM(W213:W223)</f>
        <v>0</v>
      </c>
    </row>
    <row r="213" spans="1:23" ht="31.5" customHeight="1">
      <c r="A213" s="21" t="s">
        <v>423</v>
      </c>
      <c r="B213" s="21" t="s">
        <v>306</v>
      </c>
      <c r="C213" s="22">
        <v>97625</v>
      </c>
      <c r="D213" s="11" t="s">
        <v>424</v>
      </c>
      <c r="E213" s="21" t="s">
        <v>425</v>
      </c>
      <c r="F213" s="27">
        <v>93</v>
      </c>
      <c r="G213" s="24">
        <v>75.680000000000007</v>
      </c>
      <c r="H213" s="59">
        <v>7038.24</v>
      </c>
      <c r="I213" s="10">
        <f t="shared" si="54"/>
        <v>59.79</v>
      </c>
      <c r="J213" s="8">
        <f t="shared" ref="J213:J223" si="59">ROUND(I213*F213,2)</f>
        <v>5560.47</v>
      </c>
      <c r="K213" s="71"/>
      <c r="M213" s="38">
        <f>H213-'[1]Table 1'!H211</f>
        <v>0</v>
      </c>
      <c r="U213" s="8">
        <f t="shared" si="58"/>
        <v>5560.2</v>
      </c>
      <c r="V213" s="8">
        <f t="shared" ref="V213:V223" si="60">T213*(1-$P$5)</f>
        <v>0</v>
      </c>
      <c r="W213" s="8">
        <f t="shared" ref="W213:W223" si="61">V213*S213</f>
        <v>0</v>
      </c>
    </row>
    <row r="214" spans="1:23" ht="31.5" customHeight="1">
      <c r="A214" s="21" t="s">
        <v>426</v>
      </c>
      <c r="B214" s="21" t="s">
        <v>306</v>
      </c>
      <c r="C214" s="22">
        <v>101254</v>
      </c>
      <c r="D214" s="11" t="s">
        <v>427</v>
      </c>
      <c r="E214" s="21" t="s">
        <v>425</v>
      </c>
      <c r="F214" s="27">
        <v>112.5</v>
      </c>
      <c r="G214" s="24">
        <v>15.39</v>
      </c>
      <c r="H214" s="59">
        <v>1731.37</v>
      </c>
      <c r="I214" s="10">
        <f t="shared" si="54"/>
        <v>12.16</v>
      </c>
      <c r="J214" s="8">
        <f t="shared" si="59"/>
        <v>1368</v>
      </c>
      <c r="K214" s="71"/>
      <c r="M214" s="38">
        <f>H214-'[1]Table 1'!H212</f>
        <v>0</v>
      </c>
      <c r="U214" s="8">
        <f t="shared" si="58"/>
        <v>1367.78</v>
      </c>
      <c r="V214" s="8">
        <f t="shared" si="60"/>
        <v>0</v>
      </c>
      <c r="W214" s="8">
        <f t="shared" si="61"/>
        <v>0</v>
      </c>
    </row>
    <row r="215" spans="1:23" ht="31.5" customHeight="1">
      <c r="A215" s="21" t="s">
        <v>428</v>
      </c>
      <c r="B215" s="21" t="s">
        <v>290</v>
      </c>
      <c r="C215" s="22">
        <v>1701</v>
      </c>
      <c r="D215" s="11" t="s">
        <v>429</v>
      </c>
      <c r="E215" s="21" t="s">
        <v>425</v>
      </c>
      <c r="F215" s="27">
        <v>350</v>
      </c>
      <c r="G215" s="24">
        <v>64.92</v>
      </c>
      <c r="H215" s="59">
        <v>22722</v>
      </c>
      <c r="I215" s="10">
        <f t="shared" si="54"/>
        <v>51.29</v>
      </c>
      <c r="J215" s="8">
        <f t="shared" si="59"/>
        <v>17951.5</v>
      </c>
      <c r="K215" s="71"/>
      <c r="M215" s="38">
        <f>H215-'[1]Table 1'!H213</f>
        <v>0</v>
      </c>
      <c r="U215" s="8">
        <f t="shared" si="58"/>
        <v>17950.34</v>
      </c>
      <c r="V215" s="8">
        <f t="shared" si="60"/>
        <v>0</v>
      </c>
      <c r="W215" s="8">
        <f t="shared" si="61"/>
        <v>0</v>
      </c>
    </row>
    <row r="216" spans="1:23" ht="31.5" customHeight="1">
      <c r="A216" s="21" t="s">
        <v>430</v>
      </c>
      <c r="B216" s="21" t="s">
        <v>306</v>
      </c>
      <c r="C216" s="22">
        <v>97083</v>
      </c>
      <c r="D216" s="11" t="s">
        <v>431</v>
      </c>
      <c r="E216" s="21" t="s">
        <v>432</v>
      </c>
      <c r="F216" s="27">
        <v>340</v>
      </c>
      <c r="G216" s="24">
        <v>3.73</v>
      </c>
      <c r="H216" s="59">
        <v>1268.2</v>
      </c>
      <c r="I216" s="10">
        <f t="shared" si="54"/>
        <v>2.95</v>
      </c>
      <c r="J216" s="8">
        <f t="shared" si="59"/>
        <v>1003</v>
      </c>
      <c r="K216" s="71"/>
      <c r="M216" s="38">
        <f>H216-'[1]Table 1'!H214</f>
        <v>0</v>
      </c>
      <c r="U216" s="8">
        <f t="shared" si="58"/>
        <v>1001.88</v>
      </c>
      <c r="V216" s="8">
        <f t="shared" si="60"/>
        <v>0</v>
      </c>
      <c r="W216" s="8">
        <f t="shared" si="61"/>
        <v>0</v>
      </c>
    </row>
    <row r="217" spans="1:23" ht="31.5" customHeight="1">
      <c r="A217" s="21" t="s">
        <v>433</v>
      </c>
      <c r="B217" s="21" t="s">
        <v>306</v>
      </c>
      <c r="C217" s="22">
        <v>92398</v>
      </c>
      <c r="D217" s="11" t="s">
        <v>434</v>
      </c>
      <c r="E217" s="21" t="s">
        <v>432</v>
      </c>
      <c r="F217" s="27">
        <v>340</v>
      </c>
      <c r="G217" s="24">
        <v>110.74</v>
      </c>
      <c r="H217" s="59">
        <v>37651.599999999999</v>
      </c>
      <c r="I217" s="10">
        <f t="shared" si="54"/>
        <v>87.48</v>
      </c>
      <c r="J217" s="8">
        <f t="shared" si="59"/>
        <v>29743.200000000001</v>
      </c>
      <c r="K217" s="71"/>
      <c r="M217" s="38">
        <f>H217-'[1]Table 1'!H215</f>
        <v>0</v>
      </c>
      <c r="U217" s="8">
        <f t="shared" si="58"/>
        <v>29744.7</v>
      </c>
      <c r="V217" s="8">
        <f t="shared" si="60"/>
        <v>0</v>
      </c>
      <c r="W217" s="8">
        <f t="shared" si="61"/>
        <v>0</v>
      </c>
    </row>
    <row r="218" spans="1:23" ht="30.6" customHeight="1">
      <c r="A218" s="21" t="s">
        <v>435</v>
      </c>
      <c r="B218" s="21" t="s">
        <v>306</v>
      </c>
      <c r="C218" s="22">
        <v>94275</v>
      </c>
      <c r="D218" s="26" t="s">
        <v>436</v>
      </c>
      <c r="E218" s="21" t="s">
        <v>295</v>
      </c>
      <c r="F218" s="27">
        <v>210</v>
      </c>
      <c r="G218" s="24">
        <v>55.37</v>
      </c>
      <c r="H218" s="59">
        <v>11627.7</v>
      </c>
      <c r="I218" s="10">
        <f t="shared" si="54"/>
        <v>43.74</v>
      </c>
      <c r="J218" s="8">
        <f t="shared" si="59"/>
        <v>9185.4</v>
      </c>
      <c r="K218" s="71"/>
      <c r="M218" s="38">
        <f>H218-'[1]Table 1'!H216</f>
        <v>0</v>
      </c>
      <c r="U218" s="8">
        <f t="shared" si="58"/>
        <v>9185.86</v>
      </c>
      <c r="V218" s="8">
        <f t="shared" si="60"/>
        <v>0</v>
      </c>
      <c r="W218" s="8">
        <f t="shared" si="61"/>
        <v>0</v>
      </c>
    </row>
    <row r="219" spans="1:23" ht="15.75" customHeight="1">
      <c r="A219" s="21" t="s">
        <v>437</v>
      </c>
      <c r="B219" s="21" t="s">
        <v>306</v>
      </c>
      <c r="C219" s="22">
        <v>103946</v>
      </c>
      <c r="D219" s="26" t="s">
        <v>438</v>
      </c>
      <c r="E219" s="21" t="s">
        <v>432</v>
      </c>
      <c r="F219" s="29">
        <v>1000</v>
      </c>
      <c r="G219" s="24">
        <v>20.170000000000002</v>
      </c>
      <c r="H219" s="59">
        <v>20170</v>
      </c>
      <c r="I219" s="10">
        <f t="shared" si="54"/>
        <v>15.93</v>
      </c>
      <c r="J219" s="8">
        <f t="shared" si="59"/>
        <v>15930</v>
      </c>
      <c r="K219" s="71"/>
      <c r="M219" s="38">
        <f>H219-'[1]Table 1'!H217</f>
        <v>0</v>
      </c>
      <c r="U219" s="8">
        <f t="shared" si="58"/>
        <v>15934.27</v>
      </c>
      <c r="V219" s="8">
        <f t="shared" si="60"/>
        <v>0</v>
      </c>
      <c r="W219" s="8">
        <f t="shared" si="61"/>
        <v>0</v>
      </c>
    </row>
    <row r="220" spans="1:23" ht="31.5" customHeight="1">
      <c r="A220" s="21" t="s">
        <v>439</v>
      </c>
      <c r="B220" s="21" t="s">
        <v>306</v>
      </c>
      <c r="C220" s="22">
        <v>94995</v>
      </c>
      <c r="D220" s="11" t="s">
        <v>440</v>
      </c>
      <c r="E220" s="21" t="s">
        <v>432</v>
      </c>
      <c r="F220" s="23">
        <v>37</v>
      </c>
      <c r="G220" s="24">
        <v>59.12</v>
      </c>
      <c r="H220" s="59">
        <v>2187.44</v>
      </c>
      <c r="I220" s="10">
        <f t="shared" si="54"/>
        <v>46.7</v>
      </c>
      <c r="J220" s="8">
        <f t="shared" si="59"/>
        <v>1727.9</v>
      </c>
      <c r="K220" s="71"/>
      <c r="M220" s="38">
        <f>H220-'[1]Table 1'!H218</f>
        <v>0</v>
      </c>
      <c r="U220" s="8">
        <f t="shared" si="58"/>
        <v>1728.07</v>
      </c>
      <c r="V220" s="8">
        <f t="shared" si="60"/>
        <v>0</v>
      </c>
      <c r="W220" s="8">
        <f t="shared" si="61"/>
        <v>0</v>
      </c>
    </row>
    <row r="221" spans="1:23" ht="31.5" customHeight="1">
      <c r="A221" s="21" t="s">
        <v>441</v>
      </c>
      <c r="B221" s="21" t="s">
        <v>290</v>
      </c>
      <c r="C221" s="22">
        <v>1702</v>
      </c>
      <c r="D221" s="11" t="s">
        <v>442</v>
      </c>
      <c r="E221" s="21" t="s">
        <v>295</v>
      </c>
      <c r="F221" s="23">
        <v>48</v>
      </c>
      <c r="G221" s="24">
        <v>200.51</v>
      </c>
      <c r="H221" s="59">
        <v>9624.48</v>
      </c>
      <c r="I221" s="10">
        <f t="shared" si="54"/>
        <v>158.4</v>
      </c>
      <c r="J221" s="8">
        <f t="shared" si="59"/>
        <v>7603.2</v>
      </c>
      <c r="K221" s="71"/>
      <c r="M221" s="38">
        <f>H221-'[1]Table 1'!H219</f>
        <v>0</v>
      </c>
      <c r="U221" s="8">
        <f t="shared" si="58"/>
        <v>7603.32</v>
      </c>
      <c r="V221" s="8">
        <f t="shared" si="60"/>
        <v>0</v>
      </c>
      <c r="W221" s="8">
        <f t="shared" si="61"/>
        <v>0</v>
      </c>
    </row>
    <row r="222" spans="1:23" ht="30.6" customHeight="1">
      <c r="A222" s="2" t="s">
        <v>443</v>
      </c>
      <c r="B222" s="2" t="s">
        <v>21</v>
      </c>
      <c r="C222" s="6">
        <v>200134</v>
      </c>
      <c r="D222" s="11" t="s">
        <v>444</v>
      </c>
      <c r="E222" s="2" t="s">
        <v>23</v>
      </c>
      <c r="F222" s="9">
        <v>96</v>
      </c>
      <c r="G222" s="10">
        <v>318.36</v>
      </c>
      <c r="H222" s="56">
        <v>30562.560000000001</v>
      </c>
      <c r="I222" s="10">
        <f t="shared" si="54"/>
        <v>251.5</v>
      </c>
      <c r="J222" s="8">
        <f t="shared" si="59"/>
        <v>24144</v>
      </c>
      <c r="K222" s="71"/>
      <c r="M222" s="38">
        <f>H222-'[1]Table 1'!H220</f>
        <v>0</v>
      </c>
      <c r="U222" s="8">
        <f t="shared" si="58"/>
        <v>24144.37</v>
      </c>
      <c r="V222" s="8">
        <f t="shared" si="60"/>
        <v>0</v>
      </c>
      <c r="W222" s="8">
        <f t="shared" si="61"/>
        <v>0</v>
      </c>
    </row>
    <row r="223" spans="1:23" ht="30.6" customHeight="1">
      <c r="A223" s="2" t="s">
        <v>445</v>
      </c>
      <c r="B223" s="2" t="s">
        <v>21</v>
      </c>
      <c r="C223" s="6">
        <v>30304</v>
      </c>
      <c r="D223" s="11" t="s">
        <v>446</v>
      </c>
      <c r="E223" s="2" t="s">
        <v>37</v>
      </c>
      <c r="F223" s="12">
        <v>216</v>
      </c>
      <c r="G223" s="10">
        <v>95.69</v>
      </c>
      <c r="H223" s="56">
        <v>20669.04</v>
      </c>
      <c r="I223" s="10">
        <f t="shared" si="54"/>
        <v>75.59</v>
      </c>
      <c r="J223" s="8">
        <f t="shared" si="59"/>
        <v>16327.44</v>
      </c>
      <c r="K223" s="71"/>
      <c r="M223" s="38">
        <f>H223-'[1]Table 1'!H221</f>
        <v>0</v>
      </c>
      <c r="U223" s="8">
        <f t="shared" si="58"/>
        <v>16328.51</v>
      </c>
      <c r="V223" s="8">
        <f t="shared" si="60"/>
        <v>0</v>
      </c>
      <c r="W223" s="8">
        <f t="shared" si="61"/>
        <v>0</v>
      </c>
    </row>
    <row r="224" spans="1:23" ht="15" customHeight="1">
      <c r="A224" s="62">
        <v>18</v>
      </c>
      <c r="B224" s="73" t="s">
        <v>447</v>
      </c>
      <c r="C224" s="74"/>
      <c r="D224" s="74"/>
      <c r="E224" s="74"/>
      <c r="F224" s="74"/>
      <c r="G224" s="75"/>
      <c r="H224" s="55">
        <f>SUM(H225:H228)</f>
        <v>72385.359999999986</v>
      </c>
      <c r="I224" s="55"/>
      <c r="J224" s="5">
        <f>SUM(J225:J228)</f>
        <v>57185.909999999996</v>
      </c>
      <c r="K224" s="40"/>
      <c r="M224" s="38">
        <f>H224-'[1]Table 1'!H222</f>
        <v>0</v>
      </c>
      <c r="U224" s="5">
        <f t="shared" si="58"/>
        <v>57184.31</v>
      </c>
      <c r="V224" s="40"/>
      <c r="W224" s="5">
        <f>SUM(W225:W228)</f>
        <v>0</v>
      </c>
    </row>
    <row r="225" spans="1:23" ht="30.6" customHeight="1">
      <c r="A225" s="2" t="s">
        <v>448</v>
      </c>
      <c r="B225" s="2" t="s">
        <v>13</v>
      </c>
      <c r="C225" s="6">
        <v>1801</v>
      </c>
      <c r="D225" s="4" t="s">
        <v>449</v>
      </c>
      <c r="E225" s="2" t="s">
        <v>47</v>
      </c>
      <c r="F225" s="12">
        <v>130</v>
      </c>
      <c r="G225" s="10">
        <v>469.29</v>
      </c>
      <c r="H225" s="56">
        <v>61007.7</v>
      </c>
      <c r="I225" s="10">
        <f t="shared" si="54"/>
        <v>370.74</v>
      </c>
      <c r="J225" s="8">
        <f t="shared" ref="J225:J228" si="62">ROUND(I225*F225,2)</f>
        <v>48196.2</v>
      </c>
      <c r="K225" s="71"/>
      <c r="M225" s="38">
        <f>H225-'[1]Table 1'!H223</f>
        <v>0</v>
      </c>
      <c r="U225" s="8">
        <f t="shared" si="58"/>
        <v>48195.98</v>
      </c>
      <c r="V225" s="8">
        <f t="shared" ref="V225:V228" si="63">T225*(1-$P$5)</f>
        <v>0</v>
      </c>
      <c r="W225" s="8">
        <f t="shared" ref="W225:W228" si="64">V225*S225</f>
        <v>0</v>
      </c>
    </row>
    <row r="226" spans="1:23" ht="30" customHeight="1">
      <c r="A226" s="2" t="s">
        <v>450</v>
      </c>
      <c r="B226" s="2" t="s">
        <v>13</v>
      </c>
      <c r="C226" s="6">
        <v>1802</v>
      </c>
      <c r="D226" s="11" t="s">
        <v>451</v>
      </c>
      <c r="E226" s="2" t="s">
        <v>47</v>
      </c>
      <c r="F226" s="12">
        <v>43.7</v>
      </c>
      <c r="G226" s="10">
        <v>111.66</v>
      </c>
      <c r="H226" s="56">
        <v>4879.54</v>
      </c>
      <c r="I226" s="10">
        <f t="shared" si="54"/>
        <v>88.21</v>
      </c>
      <c r="J226" s="8">
        <f t="shared" si="62"/>
        <v>3854.78</v>
      </c>
      <c r="K226" s="71"/>
      <c r="M226" s="38">
        <f>H226-'[1]Table 1'!H224</f>
        <v>0</v>
      </c>
      <c r="U226" s="8">
        <f t="shared" si="58"/>
        <v>3854.83</v>
      </c>
      <c r="V226" s="8">
        <f t="shared" si="63"/>
        <v>0</v>
      </c>
      <c r="W226" s="8">
        <f t="shared" si="64"/>
        <v>0</v>
      </c>
    </row>
    <row r="227" spans="1:23" ht="30" customHeight="1">
      <c r="A227" s="2" t="s">
        <v>452</v>
      </c>
      <c r="B227" s="2" t="s">
        <v>13</v>
      </c>
      <c r="C227" s="6">
        <v>1803</v>
      </c>
      <c r="D227" s="11" t="s">
        <v>453</v>
      </c>
      <c r="E227" s="2" t="s">
        <v>19</v>
      </c>
      <c r="F227" s="12">
        <v>302</v>
      </c>
      <c r="G227" s="10">
        <v>18.07</v>
      </c>
      <c r="H227" s="56">
        <v>5457.14</v>
      </c>
      <c r="I227" s="10">
        <f t="shared" si="54"/>
        <v>14.28</v>
      </c>
      <c r="J227" s="8">
        <f t="shared" si="62"/>
        <v>4312.5600000000004</v>
      </c>
      <c r="K227" s="71"/>
      <c r="M227" s="38">
        <f>H227-'[1]Table 1'!H225</f>
        <v>0</v>
      </c>
      <c r="U227" s="8">
        <f t="shared" si="58"/>
        <v>4311.13</v>
      </c>
      <c r="V227" s="8">
        <f t="shared" si="63"/>
        <v>0</v>
      </c>
      <c r="W227" s="8">
        <f t="shared" si="64"/>
        <v>0</v>
      </c>
    </row>
    <row r="228" spans="1:23" ht="15" customHeight="1">
      <c r="A228" s="2" t="s">
        <v>454</v>
      </c>
      <c r="B228" s="2" t="s">
        <v>13</v>
      </c>
      <c r="C228" s="6">
        <v>1804</v>
      </c>
      <c r="D228" s="4" t="s">
        <v>455</v>
      </c>
      <c r="E228" s="2" t="s">
        <v>19</v>
      </c>
      <c r="F228" s="7">
        <v>1</v>
      </c>
      <c r="G228" s="8">
        <v>1040.98</v>
      </c>
      <c r="H228" s="56">
        <v>1040.98</v>
      </c>
      <c r="I228" s="10">
        <f t="shared" si="54"/>
        <v>822.37</v>
      </c>
      <c r="J228" s="8">
        <f t="shared" si="62"/>
        <v>822.37</v>
      </c>
      <c r="K228" s="71"/>
      <c r="M228" s="38">
        <f>H228-'[1]Table 1'!H226</f>
        <v>0</v>
      </c>
      <c r="U228" s="8">
        <f t="shared" si="58"/>
        <v>822.37</v>
      </c>
      <c r="V228" s="8">
        <f t="shared" si="63"/>
        <v>0</v>
      </c>
      <c r="W228" s="8">
        <f t="shared" si="64"/>
        <v>0</v>
      </c>
    </row>
    <row r="229" spans="1:23">
      <c r="A229" s="80" t="s">
        <v>456</v>
      </c>
      <c r="B229" s="81"/>
      <c r="C229" s="81"/>
      <c r="D229" s="81"/>
      <c r="E229" s="81"/>
      <c r="F229" s="81"/>
      <c r="G229" s="82"/>
      <c r="H229" s="55">
        <f>H224+H212+H199+H154+H132+H119+H107+H90+H75+H68+H58+H43+H39+H29+H22+H13+H10+H8</f>
        <v>2615125.1</v>
      </c>
      <c r="I229" s="55"/>
      <c r="J229" s="5">
        <f>J224+J212+J199+J154+J132+J119+J107+J90+J75+J68+J43+J39+J29+J22+J13+J10+J8+J58</f>
        <v>2065938.97</v>
      </c>
      <c r="K229" s="40"/>
      <c r="M229" s="38">
        <f>H229-'[1]Table 1'!H227</f>
        <v>0</v>
      </c>
      <c r="N229" s="45">
        <v>2065948.83</v>
      </c>
      <c r="O229" s="46"/>
      <c r="U229" s="5">
        <f t="shared" si="58"/>
        <v>2065944.46</v>
      </c>
      <c r="V229" s="40"/>
      <c r="W229" s="5">
        <f>W224+W212+W199+W154+W132+W119+W107+W90+W75+W68+W58+W43+W39+W29+W22+W13+W10+W8</f>
        <v>0</v>
      </c>
    </row>
    <row r="230" spans="1:23">
      <c r="J230" s="5">
        <f>U229-J229</f>
        <v>5.4899999999906868</v>
      </c>
      <c r="K230" s="40"/>
      <c r="U230" s="38"/>
    </row>
    <row r="231" spans="1:23" hidden="1">
      <c r="A231" t="s">
        <v>457</v>
      </c>
    </row>
    <row r="232" spans="1:23" ht="331.5" hidden="1">
      <c r="A232" s="39" t="s">
        <v>458</v>
      </c>
    </row>
  </sheetData>
  <autoFilter ref="A7:P229" xr:uid="{00000000-0009-0000-0000-000000000000}"/>
  <mergeCells count="26">
    <mergeCell ref="A1:H1"/>
    <mergeCell ref="A229:G229"/>
    <mergeCell ref="G6:H6"/>
    <mergeCell ref="I6:J6"/>
    <mergeCell ref="A2:L2"/>
    <mergeCell ref="A3:H3"/>
    <mergeCell ref="A4:L4"/>
    <mergeCell ref="B8:G8"/>
    <mergeCell ref="B10:G10"/>
    <mergeCell ref="B13:G13"/>
    <mergeCell ref="B22:G22"/>
    <mergeCell ref="B29:G29"/>
    <mergeCell ref="B39:G39"/>
    <mergeCell ref="B43:G43"/>
    <mergeCell ref="B58:G58"/>
    <mergeCell ref="B224:G224"/>
    <mergeCell ref="B119:G119"/>
    <mergeCell ref="B132:G132"/>
    <mergeCell ref="B154:G154"/>
    <mergeCell ref="B199:G199"/>
    <mergeCell ref="B212:G212"/>
    <mergeCell ref="U6:W6"/>
    <mergeCell ref="B68:G68"/>
    <mergeCell ref="B75:G75"/>
    <mergeCell ref="B90:G90"/>
    <mergeCell ref="B107:G107"/>
  </mergeCells>
  <conditionalFormatting sqref="M1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 ORÇ</vt:lpstr>
      <vt:lpstr>'PLAN ORÇ'!Area_de_impressao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edital ifes ibatiba.pdf</dc:title>
  <dc:creator>Inglid Giestas</dc:creator>
  <cp:lastModifiedBy>Rayssa Castellano</cp:lastModifiedBy>
  <cp:lastPrinted>2024-06-28T15:47:41Z</cp:lastPrinted>
  <dcterms:created xsi:type="dcterms:W3CDTF">2024-06-11T17:15:05Z</dcterms:created>
  <dcterms:modified xsi:type="dcterms:W3CDTF">2024-06-28T15:47:51Z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2024-06-11T00:00:00Z</vt:filetime>
  </property>
  <property fmtid="{D5CDD505-2E9C-101B-9397-08002B2CF9AE}" pid="3" name="LastSaved">
    <vt:filetime>2024-06-11T00:00:00Z</vt:filetime>
  </property>
  <property fmtid="{D5CDD505-2E9C-101B-9397-08002B2CF9AE}" pid="4" name="Producer">
    <vt:lpwstr>Microsoft: Print To PDF</vt:lpwstr>
  </property>
</Properties>
</file>